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120" windowWidth="19100" windowHeight="7300" activeTab="1"/>
  </bookViews>
  <sheets>
    <sheet name="Sheet1" sheetId="1" r:id="rId1"/>
    <sheet name="Sheet1 (2)" sheetId="4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F16" i="4"/>
  <c r="F18"/>
  <c r="F15"/>
  <c r="F14"/>
  <c r="F13"/>
  <c r="F11"/>
  <c r="F10"/>
  <c r="K6"/>
  <c r="L6"/>
  <c r="M6"/>
  <c r="G6"/>
  <c r="H6"/>
  <c r="I6"/>
  <c r="J6"/>
  <c r="F6"/>
  <c r="M5"/>
  <c r="M6" i="1"/>
  <c r="F13"/>
  <c r="F12"/>
  <c r="F11"/>
  <c r="M5"/>
  <c r="I6" s="1"/>
  <c r="I7" s="1"/>
  <c r="F7" i="4" l="1"/>
  <c r="F8" s="1"/>
  <c r="I7"/>
  <c r="I8" s="1"/>
  <c r="H7"/>
  <c r="H8" s="1"/>
  <c r="J7"/>
  <c r="J8" s="1"/>
  <c r="H6" i="1"/>
  <c r="H7" s="1"/>
  <c r="F6"/>
  <c r="F7" s="1"/>
  <c r="J6"/>
  <c r="J7" s="1"/>
  <c r="G6"/>
  <c r="G7" s="1"/>
  <c r="J8"/>
  <c r="H8"/>
  <c r="I8"/>
  <c r="G7" i="4" l="1"/>
  <c r="G8" s="1"/>
  <c r="M8" s="1"/>
  <c r="G8" i="1"/>
  <c r="F8"/>
  <c r="M8"/>
  <c r="F10" s="1"/>
</calcChain>
</file>

<file path=xl/sharedStrings.xml><?xml version="1.0" encoding="utf-8"?>
<sst xmlns="http://schemas.openxmlformats.org/spreadsheetml/2006/main" count="45" uniqueCount="31">
  <si>
    <t>Shannon Weiner Diversity Index</t>
  </si>
  <si>
    <t>Frequency (f)</t>
  </si>
  <si>
    <t>Sample Categories (i)</t>
  </si>
  <si>
    <t>H (shannon Diversity index)</t>
  </si>
  <si>
    <t>H max</t>
  </si>
  <si>
    <t>A</t>
  </si>
  <si>
    <t>B</t>
  </si>
  <si>
    <t>C</t>
  </si>
  <si>
    <t>D</t>
  </si>
  <si>
    <t>E</t>
  </si>
  <si>
    <t>Total</t>
  </si>
  <si>
    <t>p(i) = f/total</t>
  </si>
  <si>
    <t>log p(i) =log10[p(i)]</t>
  </si>
  <si>
    <t>p(i)*logp(i)</t>
  </si>
  <si>
    <t>N</t>
  </si>
  <si>
    <t>F</t>
  </si>
  <si>
    <t>G</t>
  </si>
  <si>
    <t>J (Evenness) = H/H max</t>
  </si>
  <si>
    <t xml:space="preserve">Suppose, in an area of say 100 sqft, one surveys the presence of 5 categories of trees A to E. </t>
  </si>
  <si>
    <t>The frequency distribution is given. The above Sheet calculates the Diversity index &amp; Evenness.</t>
  </si>
  <si>
    <t>Brillouin's  Diversity Index</t>
  </si>
  <si>
    <t>log10( f ! )</t>
  </si>
  <si>
    <t>SUM (log f(i)!</t>
  </si>
  <si>
    <r>
      <t xml:space="preserve">Brillouin Diversity Index </t>
    </r>
    <r>
      <rPr>
        <b/>
        <sz val="14"/>
        <color theme="1"/>
        <rFont val="Calibri"/>
        <family val="2"/>
        <scheme val="minor"/>
      </rPr>
      <t>H</t>
    </r>
  </si>
  <si>
    <t>k ( no. of non-empty f)</t>
  </si>
  <si>
    <t>c ( int [sumf(i))/k]</t>
  </si>
  <si>
    <t>d (mod[sumf(i)/k]</t>
  </si>
  <si>
    <t>log10 SUM[(f(i))!] -SUM[logf(i)!]/SUMf(i)</t>
  </si>
  <si>
    <t>H max (log10 SUM[(f(i))!]-(k-d)*log10(c!)-d*log10(c+1)!/</t>
  </si>
  <si>
    <t>sumf</t>
  </si>
  <si>
    <r>
      <rPr>
        <b/>
        <sz val="14"/>
        <color theme="1"/>
        <rFont val="Calibri"/>
        <family val="2"/>
        <scheme val="minor"/>
      </rPr>
      <t>J</t>
    </r>
    <r>
      <rPr>
        <b/>
        <sz val="8"/>
        <color theme="1"/>
        <rFont val="Calibri"/>
        <family val="2"/>
        <scheme val="minor"/>
      </rPr>
      <t xml:space="preserve"> (Evenness) = H/H max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</si>
</sst>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0" fillId="3" borderId="0" xfId="0" applyFill="1"/>
    <xf numFmtId="0" fontId="0" fillId="0" borderId="0" xfId="0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6"/>
  <sheetViews>
    <sheetView workbookViewId="0">
      <selection activeCell="G20" sqref="G20"/>
    </sheetView>
  </sheetViews>
  <sheetFormatPr defaultRowHeight="14.5"/>
  <sheetData>
    <row r="1" spans="2:13" ht="23.5">
      <c r="G1" s="2" t="s">
        <v>0</v>
      </c>
    </row>
    <row r="4" spans="2:13">
      <c r="B4" t="s">
        <v>2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15</v>
      </c>
      <c r="L4" t="s">
        <v>16</v>
      </c>
      <c r="M4" t="s">
        <v>10</v>
      </c>
    </row>
    <row r="5" spans="2:13">
      <c r="B5" t="s">
        <v>1</v>
      </c>
      <c r="F5">
        <v>5</v>
      </c>
      <c r="G5">
        <v>8</v>
      </c>
      <c r="H5">
        <v>6</v>
      </c>
      <c r="I5">
        <v>2</v>
      </c>
      <c r="J5">
        <v>4</v>
      </c>
      <c r="M5" s="4">
        <f>SUM(F5:L5)</f>
        <v>25</v>
      </c>
    </row>
    <row r="6" spans="2:13">
      <c r="B6" t="s">
        <v>11</v>
      </c>
      <c r="F6">
        <f>F5/M5</f>
        <v>0.2</v>
      </c>
      <c r="G6">
        <f>G5/M5</f>
        <v>0.32</v>
      </c>
      <c r="H6">
        <f>H5/M5</f>
        <v>0.24</v>
      </c>
      <c r="I6">
        <f>I5/M5</f>
        <v>0.08</v>
      </c>
      <c r="J6">
        <f>J5/M5</f>
        <v>0.16</v>
      </c>
      <c r="M6" s="4">
        <f>SUM(F6:L6)</f>
        <v>1</v>
      </c>
    </row>
    <row r="7" spans="2:13">
      <c r="B7" t="s">
        <v>12</v>
      </c>
      <c r="F7" s="4">
        <f>LOG10(F6)</f>
        <v>-0.69897000433601875</v>
      </c>
      <c r="G7" s="4">
        <f t="shared" ref="G7:L7" si="0">LOG10(G6)</f>
        <v>-0.49485002168009401</v>
      </c>
      <c r="H7" s="4">
        <f t="shared" si="0"/>
        <v>-0.61978875828839397</v>
      </c>
      <c r="I7" s="4">
        <f t="shared" si="0"/>
        <v>-1.0969100130080565</v>
      </c>
      <c r="J7" s="4">
        <f t="shared" si="0"/>
        <v>-0.79588001734407521</v>
      </c>
      <c r="K7" s="4"/>
      <c r="L7" s="4"/>
      <c r="M7" s="4"/>
    </row>
    <row r="8" spans="2:13">
      <c r="B8" t="s">
        <v>13</v>
      </c>
      <c r="F8" s="4">
        <f>F6*F7</f>
        <v>-0.13979400086720375</v>
      </c>
      <c r="G8" s="4">
        <f t="shared" ref="G8:J8" si="1">G6*G7</f>
        <v>-0.15835200693763007</v>
      </c>
      <c r="H8" s="4">
        <f t="shared" si="1"/>
        <v>-0.14874930198921454</v>
      </c>
      <c r="I8" s="4">
        <f t="shared" si="1"/>
        <v>-8.7752801040644521E-2</v>
      </c>
      <c r="J8" s="4">
        <f t="shared" si="1"/>
        <v>-0.12734080277505203</v>
      </c>
      <c r="K8" s="4"/>
      <c r="L8" s="4"/>
      <c r="M8" s="4">
        <f>SUM(F8:J8)</f>
        <v>-0.66198891360974488</v>
      </c>
    </row>
    <row r="9" spans="2:13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2:13">
      <c r="B10" s="1" t="s">
        <v>3</v>
      </c>
      <c r="F10" s="4">
        <f>-M8</f>
        <v>0.66198891360974488</v>
      </c>
    </row>
    <row r="11" spans="2:13">
      <c r="B11" t="s">
        <v>14</v>
      </c>
      <c r="F11" s="4">
        <f>COUNT(F5:L5)</f>
        <v>5</v>
      </c>
    </row>
    <row r="12" spans="2:13">
      <c r="B12" t="s">
        <v>4</v>
      </c>
      <c r="F12" s="4">
        <f>LOG10(F11)</f>
        <v>0.69897000433601886</v>
      </c>
    </row>
    <row r="13" spans="2:13">
      <c r="B13" s="1" t="s">
        <v>17</v>
      </c>
      <c r="F13" s="4">
        <f>F10/F12</f>
        <v>0.94709202040593443</v>
      </c>
    </row>
    <row r="15" spans="2:13">
      <c r="B15" t="s">
        <v>18</v>
      </c>
    </row>
    <row r="16" spans="2:13">
      <c r="B16" t="s">
        <v>19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1"/>
  <sheetViews>
    <sheetView tabSelected="1" workbookViewId="0">
      <selection activeCell="C19" sqref="C19"/>
    </sheetView>
  </sheetViews>
  <sheetFormatPr defaultRowHeight="14.5"/>
  <sheetData>
    <row r="1" spans="2:13" ht="23.5">
      <c r="G1" s="2" t="s">
        <v>20</v>
      </c>
    </row>
    <row r="4" spans="2:13">
      <c r="B4" t="s">
        <v>2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15</v>
      </c>
      <c r="L4" t="s">
        <v>16</v>
      </c>
      <c r="M4" t="s">
        <v>10</v>
      </c>
    </row>
    <row r="5" spans="2:13">
      <c r="B5" t="s">
        <v>1</v>
      </c>
      <c r="F5">
        <v>12</v>
      </c>
      <c r="G5">
        <v>14</v>
      </c>
      <c r="H5">
        <v>1</v>
      </c>
      <c r="I5">
        <v>2</v>
      </c>
      <c r="J5">
        <v>3</v>
      </c>
      <c r="M5" s="4">
        <f>SUM(F5:L5)</f>
        <v>32</v>
      </c>
    </row>
    <row r="6" spans="2:13">
      <c r="B6" t="s">
        <v>21</v>
      </c>
      <c r="F6" s="4">
        <f>LOG10(FACT(F5))</f>
        <v>8.6803369640826435</v>
      </c>
      <c r="G6" s="4">
        <f t="shared" ref="G6:J6" si="0">LOG10(FACT(G5))</f>
        <v>10.940408352067719</v>
      </c>
      <c r="H6" s="4">
        <f t="shared" si="0"/>
        <v>0</v>
      </c>
      <c r="I6" s="4">
        <f t="shared" si="0"/>
        <v>0.3010299956639812</v>
      </c>
      <c r="J6" s="4">
        <f t="shared" si="0"/>
        <v>0.77815125038364363</v>
      </c>
      <c r="K6" s="4">
        <f>LOG10(FACT(K5))</f>
        <v>0</v>
      </c>
      <c r="L6" s="4">
        <f t="shared" ref="L6" si="1">LOG10(FACT(L5))</f>
        <v>0</v>
      </c>
      <c r="M6" s="4">
        <f t="shared" ref="M6" si="2">LOG10(FACT(M5))</f>
        <v>35.420171747079898</v>
      </c>
    </row>
    <row r="7" spans="2:13">
      <c r="B7" t="s">
        <v>12</v>
      </c>
      <c r="F7" s="4">
        <f>LOG10(F6)</f>
        <v>0.93853658448538813</v>
      </c>
      <c r="G7" s="4">
        <f t="shared" ref="G7:J7" si="3">LOG10(G6)</f>
        <v>1.0390335323941149</v>
      </c>
      <c r="H7" s="4" t="e">
        <f t="shared" si="3"/>
        <v>#NUM!</v>
      </c>
      <c r="I7" s="4">
        <f t="shared" si="3"/>
        <v>-0.52139022765432474</v>
      </c>
      <c r="J7" s="4">
        <f t="shared" si="3"/>
        <v>-0.10893598035898738</v>
      </c>
      <c r="K7" s="4"/>
      <c r="L7" s="4"/>
      <c r="M7" s="4"/>
    </row>
    <row r="8" spans="2:13">
      <c r="B8" t="s">
        <v>13</v>
      </c>
      <c r="F8" s="4">
        <f>F6*F7</f>
        <v>8.1468138064523874</v>
      </c>
      <c r="G8" s="4">
        <f t="shared" ref="G8:J8" si="4">G6*G7</f>
        <v>11.367451135883</v>
      </c>
      <c r="H8" s="4" t="e">
        <f t="shared" si="4"/>
        <v>#NUM!</v>
      </c>
      <c r="I8" s="4">
        <f t="shared" si="4"/>
        <v>-0.15695409797002355</v>
      </c>
      <c r="J8" s="4">
        <f t="shared" si="4"/>
        <v>-8.4768669328114082E-2</v>
      </c>
      <c r="K8" s="4"/>
      <c r="L8" s="4"/>
      <c r="M8" s="4" t="e">
        <f>SUM(F8:J8)</f>
        <v>#NUM!</v>
      </c>
    </row>
    <row r="9" spans="2:13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2:13">
      <c r="B10" s="1" t="s">
        <v>22</v>
      </c>
      <c r="F10" s="4">
        <f>SUM(F6:L6)</f>
        <v>20.699926562197987</v>
      </c>
    </row>
    <row r="11" spans="2:13" ht="18.5">
      <c r="B11" s="1" t="s">
        <v>23</v>
      </c>
      <c r="F11" s="4">
        <f>(M6-F10)/M5</f>
        <v>0.46000766202755972</v>
      </c>
    </row>
    <row r="12" spans="2:13">
      <c r="B12" t="s">
        <v>27</v>
      </c>
      <c r="F12" s="4"/>
    </row>
    <row r="13" spans="2:13">
      <c r="B13" s="5" t="s">
        <v>24</v>
      </c>
      <c r="F13" s="4">
        <f>COUNTA(F5:L5)</f>
        <v>5</v>
      </c>
    </row>
    <row r="14" spans="2:13">
      <c r="B14" s="1" t="s">
        <v>25</v>
      </c>
      <c r="F14" s="4">
        <f>INT(M5/F13)</f>
        <v>6</v>
      </c>
    </row>
    <row r="15" spans="2:13">
      <c r="B15" s="1" t="s">
        <v>26</v>
      </c>
      <c r="F15" s="4">
        <f>MOD(M5,F13)</f>
        <v>2</v>
      </c>
    </row>
    <row r="16" spans="2:13">
      <c r="B16" s="6" t="s">
        <v>28</v>
      </c>
      <c r="F16" s="4">
        <f>(M6-(F13-F15)*LOG10(FACT(F14))-F15*LOG10(FACT(F14+1)))/M5</f>
        <v>0.60760353702796999</v>
      </c>
    </row>
    <row r="17" spans="2:6">
      <c r="B17" s="6" t="s">
        <v>29</v>
      </c>
      <c r="F17" s="4"/>
    </row>
    <row r="18" spans="2:6" ht="18.5">
      <c r="B18" s="7" t="s">
        <v>30</v>
      </c>
      <c r="F18" s="4">
        <f>F11/F16</f>
        <v>0.75708522744558027</v>
      </c>
    </row>
    <row r="20" spans="2:6">
      <c r="B20" t="s">
        <v>18</v>
      </c>
    </row>
    <row r="21" spans="2:6">
      <c r="B21" t="s">
        <v>19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Sheet1 (2)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2017-10-22T15:39:05Z</dcterms:created>
  <dcterms:modified xsi:type="dcterms:W3CDTF">2017-10-22T18:10:57Z</dcterms:modified>
</cp:coreProperties>
</file>