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760" yWindow="80" windowWidth="23460" windowHeight="16480" tabRatio="500" activeTab="0"/>
  </bookViews>
  <sheets>
    <sheet name="Worksheet" sheetId="1" r:id="rId1"/>
    <sheet name="Translation" sheetId="2" r:id="rId2"/>
    <sheet name="Terms &amp; Conditions" sheetId="3" r:id="rId3"/>
  </sheets>
  <definedNames>
    <definedName name="AminoAcidCodeLength">#REF!</definedName>
    <definedName name="AminoAcidList">'Translation'!$B$81:$C$100</definedName>
    <definedName name="Code_Length">'Worksheet'!$AC$2</definedName>
    <definedName name="CodeType">'Translation'!$D$10</definedName>
    <definedName name="CommaFreeCodeID">'Translation'!$L$82</definedName>
    <definedName name="Complement">#REF!</definedName>
    <definedName name="GeneticCode">'Translation'!$T$15:$U$78</definedName>
    <definedName name="Length">#REF!</definedName>
    <definedName name="Mod2">'Translation'!$T$104</definedName>
    <definedName name="Mod24">'Translation'!$R$104</definedName>
    <definedName name="Mod6">'Translation'!$S$104</definedName>
    <definedName name="PutativeCodeType">'Worksheet'!$AY$7</definedName>
    <definedName name="PutativeGeneticCode">'Worksheet'!$AP$18:$AQ$81</definedName>
    <definedName name="Random_Divisor">'Translation'!$U$80</definedName>
    <definedName name="Random_Seed">'Worksheet'!$AC$1</definedName>
    <definedName name="Sequence">#REF!</definedName>
    <definedName name="SequencePermute1">#REF!</definedName>
    <definedName name="SequencePermute2">#REF!</definedName>
  </definedNames>
  <calcPr fullCalcOnLoad="1"/>
</workbook>
</file>

<file path=xl/sharedStrings.xml><?xml version="1.0" encoding="utf-8"?>
<sst xmlns="http://schemas.openxmlformats.org/spreadsheetml/2006/main" count="354" uniqueCount="161">
  <si>
    <t>These terms and conditions form a kind of "copyleft," a type of license designed for free materials and software.  Note that because this section is to be retained, all modified versions and derivative materials must also be made freely available in the same way.  This text is based on the GNU Free Documentation License v1.2, available from the Free Software Foundation at http://www.gnu.org/copyleft/.</t>
  </si>
  <si>
    <t>History:</t>
  </si>
  <si>
    <t>Institution: BioQUEST Curriculum Consortium, Beloit College</t>
  </si>
  <si>
    <t>Modifications: None (original version).</t>
  </si>
  <si>
    <r>
      <t xml:space="preserve">Original version: </t>
    </r>
    <r>
      <rPr>
        <i/>
        <sz val="12"/>
        <rFont val="Times"/>
        <family val="0"/>
      </rPr>
      <t>Genetic Code 1.0</t>
    </r>
    <r>
      <rPr>
        <sz val="12"/>
        <rFont val="Times"/>
        <family val="0"/>
      </rPr>
      <t xml:space="preserve">  © 2005  Anton E. Weisstein</t>
    </r>
  </si>
  <si>
    <t>Date: Sept. 5, 2005</t>
  </si>
  <si>
    <r>
      <t xml:space="preserve">Title: </t>
    </r>
    <r>
      <rPr>
        <i/>
        <sz val="12"/>
        <rFont val="Times"/>
        <family val="0"/>
      </rPr>
      <t>Genetic Code 1.0</t>
    </r>
  </si>
  <si>
    <t>Name: Anton E. Weisstein</t>
  </si>
  <si>
    <t>Acknowledgements: Support for this work was provided, in part, by the National Science Foundation Division of Undergraduate Education, the Howard Hughes Medical Institute, and EOT-PACI.</t>
  </si>
  <si>
    <t>AAA</t>
  </si>
  <si>
    <t>Lys</t>
  </si>
  <si>
    <t>K</t>
  </si>
  <si>
    <t>AAC</t>
  </si>
  <si>
    <t>Asn</t>
  </si>
  <si>
    <t>N</t>
  </si>
  <si>
    <t>AAG</t>
  </si>
  <si>
    <t>ACA</t>
  </si>
  <si>
    <t>Thr</t>
  </si>
  <si>
    <t>T</t>
  </si>
  <si>
    <t>ACC</t>
  </si>
  <si>
    <t>ACG</t>
  </si>
  <si>
    <t>AGA</t>
  </si>
  <si>
    <t>Arg</t>
  </si>
  <si>
    <t>R</t>
  </si>
  <si>
    <t>AGC</t>
  </si>
  <si>
    <t>Ser</t>
  </si>
  <si>
    <t>S</t>
  </si>
  <si>
    <t>AGG</t>
  </si>
  <si>
    <t>Ile</t>
  </si>
  <si>
    <t>I</t>
  </si>
  <si>
    <t>Met</t>
  </si>
  <si>
    <t>M</t>
  </si>
  <si>
    <t>CAA</t>
  </si>
  <si>
    <t>Gln</t>
  </si>
  <si>
    <t>Q</t>
  </si>
  <si>
    <t>CAC</t>
  </si>
  <si>
    <t>His</t>
  </si>
  <si>
    <t>H</t>
  </si>
  <si>
    <t>CAG</t>
  </si>
  <si>
    <t>CCA</t>
  </si>
  <si>
    <t>Pro</t>
  </si>
  <si>
    <t>P</t>
  </si>
  <si>
    <t>CCC</t>
  </si>
  <si>
    <t>CCG</t>
  </si>
  <si>
    <t>CGA</t>
  </si>
  <si>
    <t>CGC</t>
  </si>
  <si>
    <t>CGG</t>
  </si>
  <si>
    <t>Leu</t>
  </si>
  <si>
    <t>L</t>
  </si>
  <si>
    <t>GAA</t>
  </si>
  <si>
    <t>Glu</t>
  </si>
  <si>
    <t>E</t>
  </si>
  <si>
    <t>GAC</t>
  </si>
  <si>
    <t>Asp</t>
  </si>
  <si>
    <t>D</t>
  </si>
  <si>
    <t>GAG</t>
  </si>
  <si>
    <t>GCA</t>
  </si>
  <si>
    <t>Ala</t>
  </si>
  <si>
    <t>A</t>
  </si>
  <si>
    <t>GCC</t>
  </si>
  <si>
    <t>GCG</t>
  </si>
  <si>
    <t>GGA</t>
  </si>
  <si>
    <t>Gly</t>
  </si>
  <si>
    <t>G</t>
  </si>
  <si>
    <t>GGC</t>
  </si>
  <si>
    <t>GGG</t>
  </si>
  <si>
    <t>Val</t>
  </si>
  <si>
    <t>V</t>
  </si>
  <si>
    <t>STOP</t>
  </si>
  <si>
    <t>*</t>
  </si>
  <si>
    <t>Tyr</t>
  </si>
  <si>
    <t>Y</t>
  </si>
  <si>
    <t>Cys</t>
  </si>
  <si>
    <t>C</t>
  </si>
  <si>
    <t>Trp</t>
  </si>
  <si>
    <t>W</t>
  </si>
  <si>
    <t>Phe</t>
  </si>
  <si>
    <t>F</t>
  </si>
  <si>
    <t>AAU</t>
  </si>
  <si>
    <t>ACU</t>
  </si>
  <si>
    <t>AGU</t>
  </si>
  <si>
    <t>AUA</t>
  </si>
  <si>
    <t>AUC</t>
  </si>
  <si>
    <t>AUG</t>
  </si>
  <si>
    <t>AUU</t>
  </si>
  <si>
    <t>CAU</t>
  </si>
  <si>
    <t>CCU</t>
  </si>
  <si>
    <t>CGU</t>
  </si>
  <si>
    <t>CUA</t>
  </si>
  <si>
    <t>CUC</t>
  </si>
  <si>
    <t>CUG</t>
  </si>
  <si>
    <t>CUU</t>
  </si>
  <si>
    <t>GAU</t>
  </si>
  <si>
    <t>GCU</t>
  </si>
  <si>
    <t>GGU</t>
  </si>
  <si>
    <t>GUA</t>
  </si>
  <si>
    <t>GUC</t>
  </si>
  <si>
    <t>GUG</t>
  </si>
  <si>
    <t>GUU</t>
  </si>
  <si>
    <t>UAA</t>
  </si>
  <si>
    <t>UAC</t>
  </si>
  <si>
    <t>UAG</t>
  </si>
  <si>
    <t>UAU</t>
  </si>
  <si>
    <t>UCA</t>
  </si>
  <si>
    <t>UCC</t>
  </si>
  <si>
    <t>UCG</t>
  </si>
  <si>
    <t>UCU</t>
  </si>
  <si>
    <t>UGA</t>
  </si>
  <si>
    <t>UGC</t>
  </si>
  <si>
    <t>UGG</t>
  </si>
  <si>
    <t>UGU</t>
  </si>
  <si>
    <t>UUA</t>
  </si>
  <si>
    <t>UUC</t>
  </si>
  <si>
    <t>UUG</t>
  </si>
  <si>
    <t>UUU</t>
  </si>
  <si>
    <t>Codon</t>
  </si>
  <si>
    <t>True code</t>
  </si>
  <si>
    <t>3-letter</t>
  </si>
  <si>
    <t>1-letter</t>
  </si>
  <si>
    <t>Rand #</t>
  </si>
  <si>
    <t>Random seed:</t>
  </si>
  <si>
    <t>Random divisor:</t>
  </si>
  <si>
    <t>Repeat</t>
  </si>
  <si>
    <t>Offset</t>
  </si>
  <si>
    <t>mRNA</t>
  </si>
  <si>
    <t>Actual amino acid seq.</t>
  </si>
  <si>
    <t>RAND()</t>
  </si>
  <si>
    <t>Seq. #</t>
  </si>
  <si>
    <t>Predicted amino acid seq.</t>
  </si>
  <si>
    <t>Putative Genetic Code</t>
  </si>
  <si>
    <t>Gamow Diamond</t>
  </si>
  <si>
    <t>Gamow Composition</t>
  </si>
  <si>
    <t>Comma-Free</t>
  </si>
  <si>
    <t>Random</t>
  </si>
  <si>
    <t>Selected Code</t>
  </si>
  <si>
    <t>Overlap:</t>
  </si>
  <si>
    <t>Triplet:</t>
  </si>
  <si>
    <t>U</t>
  </si>
  <si>
    <t>AC</t>
  </si>
  <si>
    <t>ACGU</t>
  </si>
  <si>
    <t>UGAC</t>
  </si>
  <si>
    <t>AGCU</t>
  </si>
  <si>
    <t>UCGA</t>
  </si>
  <si>
    <t>CACU</t>
  </si>
  <si>
    <t>UCCA</t>
  </si>
  <si>
    <t>CUAC</t>
  </si>
  <si>
    <t>ACAG</t>
  </si>
  <si>
    <t>Mod 24</t>
  </si>
  <si>
    <t>Mod 6</t>
  </si>
  <si>
    <t>Mod 2</t>
  </si>
  <si>
    <t>RAND</t>
  </si>
  <si>
    <t>ID code</t>
  </si>
  <si>
    <t>conc</t>
  </si>
  <si>
    <t>Terms and Conditions:</t>
  </si>
  <si>
    <t>You may use, reproduce, and distribute this module, consisting of both the software and this associated documentation, freely for all nonprofit educational purposes.  You may also make any modifications to the module and distribute the modified version.  If you do, you must:</t>
  </si>
  <si>
    <t>• Give the modified version a title distinct from that of the existing document, and from all previous versions listed in the "History" section.</t>
  </si>
  <si>
    <t>• In the line immediately below the title, replace the existing text (if any) with the text "© YEAR  NAME", where YEAR is the year of the modification and NAME is your name.  If you would prefer not to copyright your version, then simply leave that line blank.</t>
  </si>
  <si>
    <t>• Immediately below the new copyright line (even if you left it blank), add or retain the lines:</t>
  </si>
  <si>
    <t>See end of document for full modification history</t>
  </si>
  <si>
    <t>• Retain this "Terms and Conditions" section unchanged.</t>
  </si>
  <si>
    <t>• Add to the "History" section an item that includes at least the date, title, author(s), and a description of the modifications, while retaining all previous entries in that section.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</si>
</sst>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2"/>
      <name val="Courier"/>
      <family val="0"/>
    </font>
    <font>
      <sz val="10"/>
      <color indexed="9"/>
      <name val="Verdana"/>
      <family val="0"/>
    </font>
    <font>
      <b/>
      <sz val="12"/>
      <name val="Verdana"/>
      <family val="0"/>
    </font>
    <font>
      <sz val="12"/>
      <name val="Verdana"/>
      <family val="0"/>
    </font>
    <font>
      <b/>
      <u val="single"/>
      <sz val="12"/>
      <name val="Verdana"/>
      <family val="0"/>
    </font>
    <font>
      <sz val="14"/>
      <name val="Courier"/>
      <family val="0"/>
    </font>
    <font>
      <sz val="10"/>
      <name val="Geneva"/>
      <family val="0"/>
    </font>
    <font>
      <b/>
      <sz val="10"/>
      <color indexed="9"/>
      <name val="Verdana"/>
      <family val="0"/>
    </font>
    <font>
      <b/>
      <sz val="12"/>
      <color indexed="9"/>
      <name val="Verdana"/>
      <family val="0"/>
    </font>
    <font>
      <sz val="12"/>
      <color indexed="9"/>
      <name val="Verdana"/>
      <family val="0"/>
    </font>
    <font>
      <b/>
      <sz val="12"/>
      <color indexed="8"/>
      <name val="Times"/>
      <family val="0"/>
    </font>
    <font>
      <sz val="8"/>
      <name val="Verdana"/>
      <family val="0"/>
    </font>
    <font>
      <sz val="12"/>
      <name val="Times"/>
      <family val="0"/>
    </font>
    <font>
      <i/>
      <sz val="12"/>
      <name val="Times"/>
      <family val="0"/>
    </font>
    <font>
      <sz val="12"/>
      <color indexed="8"/>
      <name val="Times"/>
      <family val="0"/>
    </font>
    <font>
      <b/>
      <sz val="12"/>
      <name val="Times"/>
      <family val="0"/>
    </font>
  </fonts>
  <fills count="35">
    <fill>
      <patternFill/>
    </fill>
    <fill>
      <patternFill patternType="gray125"/>
    </fill>
    <fill>
      <patternFill patternType="solid">
        <fgColor indexed="2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18"/>
        <bgColor indexed="64"/>
      </patternFill>
    </fill>
    <fill>
      <patternFill patternType="solid">
        <fgColor indexed="14"/>
        <bgColor indexed="64"/>
      </patternFill>
    </fill>
    <fill>
      <patternFill patternType="solid">
        <fgColor indexed="45"/>
        <bgColor indexed="64"/>
      </patternFill>
    </fill>
    <fill>
      <patternFill patternType="solid">
        <fgColor indexed="54"/>
        <bgColor indexed="64"/>
      </patternFill>
    </fill>
    <fill>
      <patternFill patternType="solid">
        <fgColor indexed="10"/>
        <bgColor indexed="64"/>
      </patternFill>
    </fill>
    <fill>
      <patternFill patternType="solid">
        <fgColor indexed="53"/>
        <bgColor indexed="64"/>
      </patternFill>
    </fill>
    <fill>
      <patternFill patternType="solid">
        <fgColor indexed="51"/>
        <bgColor indexed="64"/>
      </patternFill>
    </fill>
    <fill>
      <patternFill patternType="solid">
        <fgColor indexed="40"/>
        <bgColor indexed="64"/>
      </patternFill>
    </fill>
    <fill>
      <patternFill patternType="solid">
        <fgColor indexed="20"/>
        <bgColor indexed="64"/>
      </patternFill>
    </fill>
    <fill>
      <patternFill patternType="solid">
        <fgColor indexed="59"/>
        <bgColor indexed="64"/>
      </patternFill>
    </fill>
    <fill>
      <patternFill patternType="solid">
        <fgColor indexed="57"/>
        <bgColor indexed="64"/>
      </patternFill>
    </fill>
    <fill>
      <patternFill patternType="solid">
        <fgColor indexed="19"/>
        <bgColor indexed="64"/>
      </patternFill>
    </fill>
    <fill>
      <patternFill patternType="solid">
        <fgColor indexed="16"/>
        <bgColor indexed="64"/>
      </patternFill>
    </fill>
    <fill>
      <patternFill patternType="solid">
        <fgColor indexed="58"/>
        <bgColor indexed="64"/>
      </patternFill>
    </fill>
    <fill>
      <patternFill patternType="solid">
        <fgColor indexed="61"/>
        <bgColor indexed="64"/>
      </patternFill>
    </fill>
    <fill>
      <patternFill patternType="solid">
        <fgColor indexed="11"/>
        <bgColor indexed="64"/>
      </patternFill>
    </fill>
    <fill>
      <patternFill patternType="solid">
        <fgColor indexed="23"/>
        <bgColor indexed="64"/>
      </patternFill>
    </fill>
    <fill>
      <patternFill patternType="solid">
        <fgColor indexed="50"/>
        <bgColor indexed="64"/>
      </patternFill>
    </fill>
    <fill>
      <patternFill patternType="solid">
        <fgColor indexed="13"/>
        <bgColor indexed="64"/>
      </patternFill>
    </fill>
    <fill>
      <patternFill patternType="solid">
        <fgColor indexed="12"/>
        <bgColor indexed="64"/>
      </patternFill>
    </fill>
    <fill>
      <patternFill patternType="solid">
        <fgColor indexed="21"/>
        <bgColor indexed="64"/>
      </patternFill>
    </fill>
    <fill>
      <patternFill patternType="solid">
        <fgColor indexed="17"/>
        <bgColor indexed="64"/>
      </patternFill>
    </fill>
    <fill>
      <patternFill patternType="solid">
        <fgColor indexed="8"/>
        <bgColor indexed="64"/>
      </patternFill>
    </fill>
    <fill>
      <patternFill patternType="solid">
        <fgColor indexed="48"/>
        <bgColor indexed="64"/>
      </patternFill>
    </fill>
    <fill>
      <patternFill patternType="solid">
        <fgColor indexed="60"/>
        <bgColor indexed="64"/>
      </patternFill>
    </fill>
    <fill>
      <patternFill patternType="solid">
        <fgColor indexed="52"/>
        <bgColor indexed="64"/>
      </patternFill>
    </fill>
    <fill>
      <patternFill patternType="solid">
        <fgColor indexed="22"/>
        <bgColor indexed="64"/>
      </patternFill>
    </fill>
  </fills>
  <borders count="82">
    <border>
      <left/>
      <right/>
      <top/>
      <bottom/>
      <diagonal/>
    </border>
    <border>
      <left style="medium"/>
      <right>
        <color indexed="63"/>
      </right>
      <top style="medium"/>
      <bottom>
        <color indexed="63"/>
      </bottom>
    </border>
    <border>
      <left style="medium"/>
      <right style="medium"/>
      <top style="medium"/>
      <bottom style="mediu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style="medium"/>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medium"/>
      <top style="thin">
        <color indexed="22"/>
      </top>
      <bottom style="thin">
        <color indexed="22"/>
      </bottom>
    </border>
    <border>
      <left style="medium"/>
      <right>
        <color indexed="63"/>
      </right>
      <top style="thin">
        <color indexed="22"/>
      </top>
      <bottom>
        <color indexed="63"/>
      </bottom>
    </border>
    <border>
      <left>
        <color indexed="63"/>
      </left>
      <right>
        <color indexed="63"/>
      </right>
      <top style="thin">
        <color indexed="22"/>
      </top>
      <bottom>
        <color indexed="63"/>
      </bottom>
    </border>
    <border>
      <left>
        <color indexed="63"/>
      </left>
      <right style="medium"/>
      <top style="thin">
        <color indexed="22"/>
      </top>
      <bottom>
        <color indexed="63"/>
      </bottom>
    </border>
    <border>
      <left style="medium"/>
      <right>
        <color indexed="63"/>
      </right>
      <top style="thin">
        <color indexed="22"/>
      </top>
      <bottom style="medium"/>
    </border>
    <border>
      <left>
        <color indexed="63"/>
      </left>
      <right>
        <color indexed="63"/>
      </right>
      <top style="thin">
        <color indexed="22"/>
      </top>
      <bottom style="medium"/>
    </border>
    <border>
      <left>
        <color indexed="63"/>
      </left>
      <right style="medium"/>
      <top style="thin">
        <color indexed="22"/>
      </top>
      <bottom style="medium"/>
    </border>
    <border>
      <left style="medium"/>
      <right>
        <color indexed="63"/>
      </right>
      <top>
        <color indexed="63"/>
      </top>
      <bottom style="thin">
        <color indexed="22"/>
      </bottom>
    </border>
    <border>
      <left>
        <color indexed="63"/>
      </left>
      <right>
        <color indexed="63"/>
      </right>
      <top>
        <color indexed="63"/>
      </top>
      <bottom style="thin">
        <color indexed="22"/>
      </bottom>
    </border>
    <border>
      <left>
        <color indexed="63"/>
      </left>
      <right style="medium"/>
      <top>
        <color indexed="63"/>
      </top>
      <bottom style="thin">
        <color indexed="22"/>
      </bottom>
    </border>
    <border>
      <left style="medium"/>
      <right style="thin">
        <color indexed="22"/>
      </right>
      <top>
        <color indexed="63"/>
      </top>
      <bottom style="thin">
        <color indexed="22"/>
      </bottom>
    </border>
    <border>
      <left style="medium"/>
      <right style="thin">
        <color indexed="22"/>
      </right>
      <top style="thin">
        <color indexed="22"/>
      </top>
      <bottom style="thin">
        <color indexed="22"/>
      </bottom>
    </border>
    <border>
      <left style="medium"/>
      <right style="thin">
        <color indexed="22"/>
      </right>
      <top style="thin">
        <color indexed="22"/>
      </top>
      <bottom style="medium"/>
    </border>
    <border>
      <left>
        <color indexed="63"/>
      </left>
      <right>
        <color indexed="63"/>
      </right>
      <top style="medium"/>
      <bottom>
        <color indexed="63"/>
      </bottom>
    </border>
    <border>
      <left style="thin">
        <color indexed="22"/>
      </left>
      <right style="thin">
        <color indexed="22"/>
      </right>
      <top>
        <color indexed="63"/>
      </top>
      <bottom style="thin">
        <color indexed="22"/>
      </bottom>
    </border>
    <border>
      <left style="thin">
        <color indexed="22"/>
      </left>
      <right style="medium"/>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medium"/>
      <top style="thin">
        <color indexed="22"/>
      </top>
      <bottom style="thin">
        <color indexed="22"/>
      </botto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55"/>
      </right>
      <top style="thin"/>
      <bottom style="thin">
        <color indexed="55"/>
      </bottom>
    </border>
    <border>
      <left style="thin">
        <color indexed="55"/>
      </left>
      <right style="thin"/>
      <top style="thin"/>
      <bottom style="thin">
        <color indexed="55"/>
      </bottom>
    </border>
    <border>
      <left style="thin"/>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style="thin"/>
      <top style="thin"/>
      <bottom style="thin">
        <color indexed="53"/>
      </bottom>
    </border>
    <border>
      <left style="thin"/>
      <right style="thin"/>
      <top style="thin">
        <color indexed="53"/>
      </top>
      <bottom style="thin">
        <color indexed="53"/>
      </bottom>
    </border>
    <border>
      <left style="thin"/>
      <right style="thin"/>
      <top style="thin">
        <color indexed="5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color indexed="14"/>
      </bottom>
    </border>
    <border>
      <left style="thin"/>
      <right style="thin"/>
      <top style="thin">
        <color indexed="14"/>
      </top>
      <bottom style="thin">
        <color indexed="14"/>
      </bottom>
    </border>
    <border>
      <left style="thin"/>
      <right style="thin"/>
      <top style="thin">
        <color indexed="14"/>
      </top>
      <bottom style="thin"/>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right>
        <color indexed="63"/>
      </right>
      <top style="thin">
        <color indexed="18"/>
      </top>
      <bottom style="thin">
        <color indexed="18"/>
      </bottom>
    </border>
    <border>
      <left>
        <color indexed="63"/>
      </left>
      <right style="thin"/>
      <top style="thin">
        <color indexed="18"/>
      </top>
      <bottom style="thin">
        <color indexed="18"/>
      </bottom>
    </border>
    <border>
      <left style="thin"/>
      <right>
        <color indexed="63"/>
      </right>
      <top style="thin"/>
      <bottom style="thin">
        <color indexed="18"/>
      </bottom>
    </border>
    <border>
      <left>
        <color indexed="63"/>
      </left>
      <right style="thin"/>
      <top style="thin"/>
      <bottom style="thin">
        <color indexed="18"/>
      </bottom>
    </border>
    <border>
      <left style="thin"/>
      <right>
        <color indexed="63"/>
      </right>
      <top style="thin"/>
      <bottom style="thin">
        <color indexed="28"/>
      </bottom>
    </border>
    <border>
      <left>
        <color indexed="63"/>
      </left>
      <right style="thin"/>
      <top style="thin"/>
      <bottom style="thin">
        <color indexed="28"/>
      </bottom>
    </border>
    <border>
      <left style="thin"/>
      <right>
        <color indexed="63"/>
      </right>
      <top style="thin">
        <color indexed="28"/>
      </top>
      <bottom style="thin">
        <color indexed="28"/>
      </bottom>
    </border>
    <border>
      <left>
        <color indexed="63"/>
      </left>
      <right style="thin"/>
      <top style="thin">
        <color indexed="28"/>
      </top>
      <bottom style="thin">
        <color indexed="28"/>
      </bottom>
    </border>
    <border>
      <left>
        <color indexed="63"/>
      </left>
      <right>
        <color indexed="63"/>
      </right>
      <top>
        <color indexed="63"/>
      </top>
      <bottom style="medium"/>
    </border>
    <border>
      <left style="thin"/>
      <right>
        <color indexed="63"/>
      </right>
      <top style="thin">
        <color indexed="18"/>
      </top>
      <bottom style="thin"/>
    </border>
    <border>
      <left>
        <color indexed="63"/>
      </left>
      <right style="thin"/>
      <top style="thin">
        <color indexed="18"/>
      </top>
      <bottom style="thin"/>
    </border>
    <border>
      <left style="thin"/>
      <right>
        <color indexed="63"/>
      </right>
      <top style="thin">
        <color indexed="28"/>
      </top>
      <bottom style="thin"/>
    </border>
    <border>
      <left>
        <color indexed="63"/>
      </left>
      <right style="thin"/>
      <top style="thin">
        <color indexed="28"/>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26">
    <xf numFmtId="0" fontId="0" fillId="0" borderId="0" xfId="0" applyAlignment="1">
      <alignment/>
    </xf>
    <xf numFmtId="0" fontId="1" fillId="0" borderId="0" xfId="0" applyFont="1" applyAlignment="1">
      <alignment horizontal="center"/>
    </xf>
    <xf numFmtId="0" fontId="0" fillId="0" borderId="0" xfId="0" applyAlignment="1">
      <alignment/>
    </xf>
    <xf numFmtId="0" fontId="6" fillId="0" borderId="0" xfId="0" applyFont="1" applyBorder="1" applyAlignment="1">
      <alignment horizontal="center"/>
    </xf>
    <xf numFmtId="0" fontId="0" fillId="0" borderId="1" xfId="0" applyBorder="1" applyAlignment="1" applyProtection="1">
      <alignment/>
      <protection/>
    </xf>
    <xf numFmtId="0" fontId="1"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9" fillId="0" borderId="0" xfId="0" applyFont="1" applyAlignment="1">
      <alignment/>
    </xf>
    <xf numFmtId="0" fontId="8" fillId="0" borderId="2" xfId="0" applyFont="1" applyBorder="1" applyAlignment="1" applyProtection="1">
      <alignment horizontal="center"/>
      <protection locked="0"/>
    </xf>
    <xf numFmtId="0" fontId="8" fillId="0" borderId="0" xfId="0" applyFont="1" applyAlignment="1">
      <alignment/>
    </xf>
    <xf numFmtId="0" fontId="8" fillId="2" borderId="3" xfId="0" applyFont="1" applyFill="1" applyBorder="1" applyAlignment="1">
      <alignment/>
    </xf>
    <xf numFmtId="0" fontId="9" fillId="0" borderId="4" xfId="0" applyFont="1" applyBorder="1" applyAlignment="1" applyProtection="1">
      <alignment/>
      <protection locked="0"/>
    </xf>
    <xf numFmtId="0" fontId="8" fillId="3" borderId="3" xfId="0" applyFont="1" applyFill="1" applyBorder="1" applyAlignment="1">
      <alignment/>
    </xf>
    <xf numFmtId="0" fontId="9" fillId="0" borderId="5" xfId="0" applyFont="1" applyBorder="1" applyAlignment="1" applyProtection="1">
      <alignment/>
      <protection locked="0"/>
    </xf>
    <xf numFmtId="0" fontId="8" fillId="4" borderId="4" xfId="0" applyFont="1" applyFill="1" applyBorder="1" applyAlignment="1">
      <alignment/>
    </xf>
    <xf numFmtId="0" fontId="8" fillId="5" borderId="3" xfId="0" applyFont="1" applyFill="1" applyBorder="1" applyAlignment="1">
      <alignment/>
    </xf>
    <xf numFmtId="0" fontId="8" fillId="2" borderId="6" xfId="0" applyFont="1" applyFill="1" applyBorder="1" applyAlignment="1">
      <alignment/>
    </xf>
    <xf numFmtId="0" fontId="9" fillId="0" borderId="7" xfId="0" applyFont="1" applyBorder="1" applyAlignment="1" applyProtection="1">
      <alignment/>
      <protection locked="0"/>
    </xf>
    <xf numFmtId="0" fontId="8" fillId="3" borderId="6" xfId="0" applyFont="1" applyFill="1" applyBorder="1" applyAlignment="1">
      <alignment/>
    </xf>
    <xf numFmtId="0" fontId="9" fillId="0" borderId="8" xfId="0" applyFont="1" applyBorder="1" applyAlignment="1" applyProtection="1">
      <alignment/>
      <protection locked="0"/>
    </xf>
    <xf numFmtId="0" fontId="8" fillId="4" borderId="7" xfId="0" applyFont="1" applyFill="1" applyBorder="1" applyAlignment="1">
      <alignment/>
    </xf>
    <xf numFmtId="0" fontId="9" fillId="0" borderId="7" xfId="0" applyFont="1" applyFill="1" applyBorder="1" applyAlignment="1" applyProtection="1">
      <alignment/>
      <protection locked="0"/>
    </xf>
    <xf numFmtId="0" fontId="8" fillId="5" borderId="6" xfId="0" applyFont="1" applyFill="1" applyBorder="1" applyAlignment="1">
      <alignment/>
    </xf>
    <xf numFmtId="0" fontId="8" fillId="2" borderId="9" xfId="0" applyFont="1" applyFill="1" applyBorder="1" applyAlignment="1">
      <alignment/>
    </xf>
    <xf numFmtId="0" fontId="9" fillId="0" borderId="10" xfId="0" applyFont="1" applyFill="1" applyBorder="1" applyAlignment="1" applyProtection="1">
      <alignment/>
      <protection locked="0"/>
    </xf>
    <xf numFmtId="0" fontId="8" fillId="3" borderId="9" xfId="0" applyFont="1" applyFill="1" applyBorder="1" applyAlignment="1">
      <alignment/>
    </xf>
    <xf numFmtId="0" fontId="9" fillId="0" borderId="11" xfId="0" applyFont="1" applyBorder="1" applyAlignment="1" applyProtection="1">
      <alignment/>
      <protection locked="0"/>
    </xf>
    <xf numFmtId="0" fontId="8" fillId="4" borderId="10" xfId="0" applyFont="1" applyFill="1" applyBorder="1" applyAlignment="1">
      <alignment/>
    </xf>
    <xf numFmtId="0" fontId="8" fillId="5" borderId="9" xfId="0" applyFont="1" applyFill="1" applyBorder="1" applyAlignment="1">
      <alignment/>
    </xf>
    <xf numFmtId="0" fontId="9" fillId="0" borderId="4" xfId="0" applyFont="1" applyFill="1" applyBorder="1" applyAlignment="1" applyProtection="1">
      <alignment/>
      <protection locked="0"/>
    </xf>
    <xf numFmtId="0" fontId="8" fillId="2" borderId="12" xfId="0" applyFont="1" applyFill="1" applyBorder="1" applyAlignment="1">
      <alignment/>
    </xf>
    <xf numFmtId="0" fontId="9" fillId="0" borderId="13" xfId="0" applyFont="1" applyFill="1" applyBorder="1" applyAlignment="1" applyProtection="1">
      <alignment/>
      <protection locked="0"/>
    </xf>
    <xf numFmtId="0" fontId="8" fillId="3" borderId="12" xfId="0" applyFont="1" applyFill="1" applyBorder="1" applyAlignment="1">
      <alignment/>
    </xf>
    <xf numFmtId="0" fontId="9" fillId="0" borderId="14" xfId="0" applyFont="1" applyBorder="1" applyAlignment="1" applyProtection="1">
      <alignment/>
      <protection locked="0"/>
    </xf>
    <xf numFmtId="0" fontId="8" fillId="4" borderId="13" xfId="0" applyFont="1" applyFill="1" applyBorder="1" applyAlignment="1">
      <alignment/>
    </xf>
    <xf numFmtId="0" fontId="8" fillId="5" borderId="12" xfId="0" applyFont="1" applyFill="1" applyBorder="1" applyAlignment="1">
      <alignment/>
    </xf>
    <xf numFmtId="0" fontId="8" fillId="2" borderId="15" xfId="0" applyFont="1" applyFill="1" applyBorder="1" applyAlignment="1">
      <alignment/>
    </xf>
    <xf numFmtId="0" fontId="9" fillId="0" borderId="16" xfId="0" applyFont="1" applyFill="1" applyBorder="1" applyAlignment="1" applyProtection="1">
      <alignment/>
      <protection locked="0"/>
    </xf>
    <xf numFmtId="0" fontId="8" fillId="3" borderId="15" xfId="0" applyFont="1" applyFill="1" applyBorder="1" applyAlignment="1">
      <alignment/>
    </xf>
    <xf numFmtId="0" fontId="9" fillId="0" borderId="17" xfId="0" applyFont="1" applyBorder="1" applyAlignment="1" applyProtection="1">
      <alignment/>
      <protection locked="0"/>
    </xf>
    <xf numFmtId="0" fontId="8" fillId="4" borderId="16" xfId="0" applyFont="1" applyFill="1" applyBorder="1" applyAlignment="1">
      <alignment/>
    </xf>
    <xf numFmtId="0" fontId="8" fillId="5" borderId="15" xfId="0" applyFont="1" applyFill="1" applyBorder="1" applyAlignment="1">
      <alignment/>
    </xf>
    <xf numFmtId="0" fontId="9" fillId="0" borderId="13" xfId="0" applyFont="1" applyBorder="1" applyAlignment="1" applyProtection="1">
      <alignment/>
      <protection locked="0"/>
    </xf>
    <xf numFmtId="0" fontId="8" fillId="5" borderId="18" xfId="0" applyFont="1" applyFill="1" applyBorder="1" applyAlignment="1" applyProtection="1">
      <alignment/>
      <protection/>
    </xf>
    <xf numFmtId="0" fontId="9" fillId="5" borderId="19" xfId="0" applyFont="1" applyFill="1" applyBorder="1" applyAlignment="1" applyProtection="1">
      <alignment horizontal="center"/>
      <protection/>
    </xf>
    <xf numFmtId="0" fontId="9" fillId="5" borderId="20" xfId="0" applyFont="1" applyFill="1" applyBorder="1" applyAlignment="1" applyProtection="1">
      <alignment horizontal="center"/>
      <protection/>
    </xf>
    <xf numFmtId="0" fontId="9" fillId="0" borderId="21" xfId="0" applyFont="1" applyBorder="1" applyAlignment="1" applyProtection="1">
      <alignment/>
      <protection/>
    </xf>
    <xf numFmtId="0" fontId="8" fillId="0" borderId="22" xfId="0" applyFont="1" applyBorder="1" applyAlignment="1" applyProtection="1">
      <alignment horizontal="center"/>
      <protection/>
    </xf>
    <xf numFmtId="0" fontId="8" fillId="6" borderId="22" xfId="0" applyFont="1" applyFill="1" applyBorder="1" applyAlignment="1" applyProtection="1">
      <alignment horizontal="center"/>
      <protection/>
    </xf>
    <xf numFmtId="0" fontId="8" fillId="7" borderId="23" xfId="0" applyFont="1" applyFill="1" applyBorder="1" applyAlignment="1" applyProtection="1">
      <alignment horizontal="center"/>
      <protection/>
    </xf>
    <xf numFmtId="0" fontId="9" fillId="0" borderId="24" xfId="0" applyFont="1" applyBorder="1" applyAlignment="1" applyProtection="1">
      <alignment horizontal="center"/>
      <protection/>
    </xf>
    <xf numFmtId="0" fontId="9" fillId="6" borderId="24" xfId="0" applyFont="1" applyFill="1" applyBorder="1" applyAlignment="1" applyProtection="1">
      <alignment horizontal="center"/>
      <protection/>
    </xf>
    <xf numFmtId="0" fontId="9" fillId="7" borderId="25" xfId="0" applyFont="1" applyFill="1" applyBorder="1" applyAlignment="1" applyProtection="1">
      <alignment horizontal="center"/>
      <protection/>
    </xf>
    <xf numFmtId="0" fontId="9" fillId="0" borderId="26" xfId="0" applyFont="1" applyBorder="1" applyAlignment="1" applyProtection="1">
      <alignment horizontal="center"/>
      <protection/>
    </xf>
    <xf numFmtId="0" fontId="9" fillId="6" borderId="26" xfId="0" applyFont="1" applyFill="1" applyBorder="1" applyAlignment="1" applyProtection="1">
      <alignment horizontal="center"/>
      <protection/>
    </xf>
    <xf numFmtId="0" fontId="9" fillId="7" borderId="27" xfId="0" applyFont="1" applyFill="1" applyBorder="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7" fillId="0" borderId="0" xfId="0" applyFont="1" applyFill="1" applyAlignment="1" applyProtection="1">
      <alignment horizontal="center"/>
      <protection/>
    </xf>
    <xf numFmtId="0" fontId="0" fillId="0" borderId="0" xfId="0" applyFont="1" applyAlignment="1" applyProtection="1">
      <alignment horizontal="center"/>
      <protection/>
    </xf>
    <xf numFmtId="0" fontId="13" fillId="8" borderId="28" xfId="0" applyFont="1" applyFill="1" applyBorder="1" applyAlignment="1" applyProtection="1">
      <alignment/>
      <protection/>
    </xf>
    <xf numFmtId="0" fontId="13" fillId="8" borderId="29" xfId="0" applyFont="1" applyFill="1" applyBorder="1" applyAlignment="1" applyProtection="1">
      <alignment/>
      <protection/>
    </xf>
    <xf numFmtId="0" fontId="13" fillId="8" borderId="30" xfId="0" applyFont="1" applyFill="1" applyBorder="1" applyAlignment="1" applyProtection="1">
      <alignment horizontal="center"/>
      <protection/>
    </xf>
    <xf numFmtId="0" fontId="13" fillId="9" borderId="31" xfId="0" applyFont="1" applyFill="1" applyBorder="1" applyAlignment="1" applyProtection="1">
      <alignment/>
      <protection/>
    </xf>
    <xf numFmtId="0" fontId="13" fillId="9" borderId="24" xfId="0" applyFont="1" applyFill="1" applyBorder="1" applyAlignment="1" applyProtection="1">
      <alignment/>
      <protection/>
    </xf>
    <xf numFmtId="0" fontId="13" fillId="9" borderId="32" xfId="0" applyFont="1" applyFill="1" applyBorder="1" applyAlignment="1" applyProtection="1">
      <alignment horizontal="center"/>
      <protection/>
    </xf>
    <xf numFmtId="0" fontId="13" fillId="10" borderId="31" xfId="0" applyFont="1" applyFill="1" applyBorder="1" applyAlignment="1" applyProtection="1">
      <alignment/>
      <protection/>
    </xf>
    <xf numFmtId="0" fontId="13" fillId="10" borderId="24" xfId="0" applyFont="1" applyFill="1" applyBorder="1" applyAlignment="1" applyProtection="1">
      <alignment/>
      <protection/>
    </xf>
    <xf numFmtId="0" fontId="13" fillId="10" borderId="32" xfId="0" applyFont="1" applyFill="1" applyBorder="1" applyAlignment="1" applyProtection="1">
      <alignment horizontal="center"/>
      <protection/>
    </xf>
    <xf numFmtId="0" fontId="13" fillId="3" borderId="31" xfId="0" applyFont="1" applyFill="1" applyBorder="1" applyAlignment="1" applyProtection="1">
      <alignment/>
      <protection/>
    </xf>
    <xf numFmtId="0" fontId="13" fillId="3" borderId="24" xfId="0" applyFont="1" applyFill="1" applyBorder="1" applyAlignment="1" applyProtection="1">
      <alignment/>
      <protection/>
    </xf>
    <xf numFmtId="0" fontId="13" fillId="3" borderId="32" xfId="0" applyFont="1" applyFill="1" applyBorder="1" applyAlignment="1" applyProtection="1">
      <alignment horizontal="center"/>
      <protection/>
    </xf>
    <xf numFmtId="0" fontId="13" fillId="11" borderId="31" xfId="0" applyFont="1" applyFill="1" applyBorder="1" applyAlignment="1" applyProtection="1">
      <alignment/>
      <protection/>
    </xf>
    <xf numFmtId="0" fontId="13" fillId="11" borderId="24" xfId="0" applyFont="1" applyFill="1" applyBorder="1" applyAlignment="1" applyProtection="1">
      <alignment/>
      <protection/>
    </xf>
    <xf numFmtId="0" fontId="13" fillId="11" borderId="32" xfId="0" applyFont="1" applyFill="1" applyBorder="1" applyAlignment="1" applyProtection="1">
      <alignment horizontal="center"/>
      <protection/>
    </xf>
    <xf numFmtId="0" fontId="13" fillId="12" borderId="31" xfId="0" applyFont="1" applyFill="1" applyBorder="1" applyAlignment="1" applyProtection="1">
      <alignment/>
      <protection/>
    </xf>
    <xf numFmtId="0" fontId="13" fillId="12" borderId="24" xfId="0" applyFont="1" applyFill="1" applyBorder="1" applyAlignment="1" applyProtection="1">
      <alignment/>
      <protection/>
    </xf>
    <xf numFmtId="0" fontId="13" fillId="12" borderId="32" xfId="0" applyFont="1" applyFill="1" applyBorder="1" applyAlignment="1" applyProtection="1">
      <alignment horizontal="center"/>
      <protection/>
    </xf>
    <xf numFmtId="0" fontId="13" fillId="13" borderId="31" xfId="0" applyFont="1" applyFill="1" applyBorder="1" applyAlignment="1" applyProtection="1">
      <alignment/>
      <protection/>
    </xf>
    <xf numFmtId="0" fontId="13" fillId="13" borderId="24" xfId="0" applyFont="1" applyFill="1" applyBorder="1" applyAlignment="1" applyProtection="1">
      <alignment/>
      <protection/>
    </xf>
    <xf numFmtId="0" fontId="13" fillId="13" borderId="32" xfId="0" applyFont="1" applyFill="1" applyBorder="1" applyAlignment="1" applyProtection="1">
      <alignment horizontal="center"/>
      <protection/>
    </xf>
    <xf numFmtId="0" fontId="13" fillId="14" borderId="31" xfId="0" applyFont="1" applyFill="1" applyBorder="1" applyAlignment="1" applyProtection="1">
      <alignment/>
      <protection/>
    </xf>
    <xf numFmtId="0" fontId="13" fillId="14" borderId="24" xfId="0" applyFont="1" applyFill="1" applyBorder="1" applyAlignment="1" applyProtection="1">
      <alignment/>
      <protection/>
    </xf>
    <xf numFmtId="0" fontId="13" fillId="14" borderId="32" xfId="0" applyFont="1" applyFill="1" applyBorder="1" applyAlignment="1" applyProtection="1">
      <alignment horizontal="center"/>
      <protection/>
    </xf>
    <xf numFmtId="0" fontId="13" fillId="8" borderId="31" xfId="0" applyFont="1" applyFill="1" applyBorder="1" applyAlignment="1" applyProtection="1">
      <alignment/>
      <protection/>
    </xf>
    <xf numFmtId="0" fontId="13" fillId="8" borderId="24" xfId="0" applyFont="1" applyFill="1" applyBorder="1" applyAlignment="1" applyProtection="1">
      <alignment/>
      <protection/>
    </xf>
    <xf numFmtId="0" fontId="13" fillId="8" borderId="32" xfId="0" applyFont="1" applyFill="1" applyBorder="1" applyAlignment="1" applyProtection="1">
      <alignment horizontal="center"/>
      <protection/>
    </xf>
    <xf numFmtId="0" fontId="13" fillId="15" borderId="31" xfId="0" applyFont="1" applyFill="1" applyBorder="1" applyAlignment="1" applyProtection="1">
      <alignment/>
      <protection/>
    </xf>
    <xf numFmtId="0" fontId="13" fillId="15" borderId="24" xfId="0" applyFont="1" applyFill="1" applyBorder="1" applyAlignment="1" applyProtection="1">
      <alignment/>
      <protection/>
    </xf>
    <xf numFmtId="0" fontId="13" fillId="15" borderId="32" xfId="0" applyFont="1" applyFill="1" applyBorder="1" applyAlignment="1" applyProtection="1">
      <alignment horizontal="center"/>
      <protection/>
    </xf>
    <xf numFmtId="0" fontId="13" fillId="16" borderId="31" xfId="0" applyFont="1" applyFill="1" applyBorder="1" applyAlignment="1" applyProtection="1">
      <alignment/>
      <protection/>
    </xf>
    <xf numFmtId="0" fontId="13" fillId="16" borderId="24" xfId="0" applyFont="1" applyFill="1" applyBorder="1" applyAlignment="1" applyProtection="1">
      <alignment/>
      <protection/>
    </xf>
    <xf numFmtId="0" fontId="13" fillId="16" borderId="32" xfId="0" applyFont="1" applyFill="1" applyBorder="1" applyAlignment="1" applyProtection="1">
      <alignment horizontal="center"/>
      <protection/>
    </xf>
    <xf numFmtId="0" fontId="13" fillId="17" borderId="31" xfId="0" applyFont="1" applyFill="1" applyBorder="1" applyAlignment="1" applyProtection="1">
      <alignment/>
      <protection/>
    </xf>
    <xf numFmtId="0" fontId="13" fillId="17" borderId="24" xfId="0" applyFont="1" applyFill="1" applyBorder="1" applyAlignment="1" applyProtection="1">
      <alignment/>
      <protection/>
    </xf>
    <xf numFmtId="0" fontId="13" fillId="17" borderId="32" xfId="0" applyFont="1" applyFill="1" applyBorder="1" applyAlignment="1" applyProtection="1">
      <alignment horizontal="center"/>
      <protection/>
    </xf>
    <xf numFmtId="0" fontId="13" fillId="18" borderId="31" xfId="0" applyFont="1" applyFill="1" applyBorder="1" applyAlignment="1" applyProtection="1">
      <alignment/>
      <protection/>
    </xf>
    <xf numFmtId="0" fontId="13" fillId="18" borderId="24" xfId="0" applyFont="1" applyFill="1" applyBorder="1" applyAlignment="1" applyProtection="1">
      <alignment/>
      <protection/>
    </xf>
    <xf numFmtId="0" fontId="13" fillId="18" borderId="32" xfId="0" applyFont="1" applyFill="1" applyBorder="1" applyAlignment="1" applyProtection="1">
      <alignment horizontal="center"/>
      <protection/>
    </xf>
    <xf numFmtId="0" fontId="13" fillId="19" borderId="31" xfId="0" applyFont="1" applyFill="1" applyBorder="1" applyAlignment="1" applyProtection="1">
      <alignment/>
      <protection/>
    </xf>
    <xf numFmtId="0" fontId="13" fillId="19" borderId="24" xfId="0" applyFont="1" applyFill="1" applyBorder="1" applyAlignment="1" applyProtection="1">
      <alignment/>
      <protection/>
    </xf>
    <xf numFmtId="0" fontId="13" fillId="19" borderId="32" xfId="0" applyFont="1" applyFill="1" applyBorder="1" applyAlignment="1" applyProtection="1">
      <alignment horizontal="center"/>
      <protection/>
    </xf>
    <xf numFmtId="0" fontId="13" fillId="20" borderId="31" xfId="0" applyFont="1" applyFill="1" applyBorder="1" applyAlignment="1" applyProtection="1">
      <alignment/>
      <protection/>
    </xf>
    <xf numFmtId="0" fontId="13" fillId="20" borderId="24" xfId="0" applyFont="1" applyFill="1" applyBorder="1" applyAlignment="1" applyProtection="1">
      <alignment/>
      <protection/>
    </xf>
    <xf numFmtId="0" fontId="13" fillId="20" borderId="32" xfId="0" applyFont="1" applyFill="1" applyBorder="1" applyAlignment="1" applyProtection="1">
      <alignment horizontal="center"/>
      <protection/>
    </xf>
    <xf numFmtId="0" fontId="13" fillId="21" borderId="31" xfId="0" applyFont="1" applyFill="1" applyBorder="1" applyAlignment="1" applyProtection="1">
      <alignment/>
      <protection/>
    </xf>
    <xf numFmtId="0" fontId="13" fillId="21" borderId="24" xfId="0" applyFont="1" applyFill="1" applyBorder="1" applyAlignment="1" applyProtection="1">
      <alignment/>
      <protection/>
    </xf>
    <xf numFmtId="0" fontId="13" fillId="21" borderId="32" xfId="0" applyFont="1" applyFill="1" applyBorder="1" applyAlignment="1" applyProtection="1">
      <alignment horizontal="center"/>
      <protection/>
    </xf>
    <xf numFmtId="0" fontId="13" fillId="22" borderId="31" xfId="0" applyFont="1" applyFill="1" applyBorder="1" applyAlignment="1" applyProtection="1">
      <alignment/>
      <protection/>
    </xf>
    <xf numFmtId="0" fontId="13" fillId="22" borderId="24" xfId="0" applyFont="1" applyFill="1" applyBorder="1" applyAlignment="1" applyProtection="1">
      <alignment/>
      <protection/>
    </xf>
    <xf numFmtId="0" fontId="13" fillId="22" borderId="32" xfId="0" applyFont="1" applyFill="1" applyBorder="1" applyAlignment="1" applyProtection="1">
      <alignment horizontal="center"/>
      <protection/>
    </xf>
    <xf numFmtId="0" fontId="13" fillId="23" borderId="31" xfId="0" applyFont="1" applyFill="1" applyBorder="1" applyAlignment="1" applyProtection="1">
      <alignment/>
      <protection/>
    </xf>
    <xf numFmtId="0" fontId="13" fillId="23" borderId="24" xfId="0" applyFont="1" applyFill="1" applyBorder="1" applyAlignment="1" applyProtection="1">
      <alignment/>
      <protection/>
    </xf>
    <xf numFmtId="0" fontId="13" fillId="23" borderId="32" xfId="0" applyFont="1" applyFill="1" applyBorder="1" applyAlignment="1" applyProtection="1">
      <alignment horizontal="center"/>
      <protection/>
    </xf>
    <xf numFmtId="0" fontId="13" fillId="24" borderId="31" xfId="0" applyFont="1" applyFill="1" applyBorder="1" applyAlignment="1" applyProtection="1">
      <alignment/>
      <protection/>
    </xf>
    <xf numFmtId="0" fontId="13" fillId="24" borderId="24" xfId="0" applyFont="1" applyFill="1" applyBorder="1" applyAlignment="1" applyProtection="1">
      <alignment/>
      <protection/>
    </xf>
    <xf numFmtId="0" fontId="13" fillId="24" borderId="32" xfId="0" applyFont="1" applyFill="1" applyBorder="1" applyAlignment="1" applyProtection="1">
      <alignment horizontal="center"/>
      <protection/>
    </xf>
    <xf numFmtId="0" fontId="13" fillId="25" borderId="31" xfId="0" applyFont="1" applyFill="1" applyBorder="1" applyAlignment="1" applyProtection="1">
      <alignment/>
      <protection/>
    </xf>
    <xf numFmtId="0" fontId="13" fillId="25" borderId="24" xfId="0" applyFont="1" applyFill="1" applyBorder="1" applyAlignment="1" applyProtection="1">
      <alignment/>
      <protection/>
    </xf>
    <xf numFmtId="0" fontId="13" fillId="25" borderId="32" xfId="0" applyFont="1" applyFill="1" applyBorder="1" applyAlignment="1" applyProtection="1">
      <alignment horizontal="center"/>
      <protection/>
    </xf>
    <xf numFmtId="0" fontId="13" fillId="26" borderId="31" xfId="0" applyFont="1" applyFill="1" applyBorder="1" applyAlignment="1" applyProtection="1">
      <alignment/>
      <protection/>
    </xf>
    <xf numFmtId="0" fontId="13" fillId="26" borderId="24" xfId="0" applyFont="1" applyFill="1" applyBorder="1" applyAlignment="1" applyProtection="1">
      <alignment/>
      <protection/>
    </xf>
    <xf numFmtId="0" fontId="13" fillId="26" borderId="32" xfId="0" applyFont="1" applyFill="1" applyBorder="1" applyAlignment="1" applyProtection="1">
      <alignment horizontal="center"/>
      <protection/>
    </xf>
    <xf numFmtId="0" fontId="13" fillId="25" borderId="33" xfId="0" applyFont="1" applyFill="1" applyBorder="1" applyAlignment="1" applyProtection="1">
      <alignment/>
      <protection/>
    </xf>
    <xf numFmtId="0" fontId="13" fillId="25" borderId="34" xfId="0" applyFont="1" applyFill="1" applyBorder="1" applyAlignment="1" applyProtection="1">
      <alignment/>
      <protection/>
    </xf>
    <xf numFmtId="0" fontId="13" fillId="25" borderId="35" xfId="0" applyFont="1" applyFill="1" applyBorder="1" applyAlignment="1" applyProtection="1">
      <alignment horizontal="center"/>
      <protection/>
    </xf>
    <xf numFmtId="0" fontId="13" fillId="9" borderId="29" xfId="0" applyFont="1" applyFill="1" applyBorder="1" applyAlignment="1" applyProtection="1">
      <alignment/>
      <protection/>
    </xf>
    <xf numFmtId="0" fontId="13" fillId="9" borderId="30" xfId="0" applyFont="1" applyFill="1" applyBorder="1" applyAlignment="1" applyProtection="1">
      <alignment horizontal="center"/>
      <protection/>
    </xf>
    <xf numFmtId="0" fontId="13" fillId="10" borderId="24" xfId="0" applyFont="1" applyFill="1" applyBorder="1" applyAlignment="1" applyProtection="1">
      <alignment/>
      <protection/>
    </xf>
    <xf numFmtId="0" fontId="13" fillId="3" borderId="24" xfId="0" applyFont="1" applyFill="1" applyBorder="1" applyAlignment="1" applyProtection="1">
      <alignment/>
      <protection/>
    </xf>
    <xf numFmtId="0" fontId="13" fillId="12" borderId="24" xfId="0" applyFont="1" applyFill="1" applyBorder="1" applyAlignment="1" applyProtection="1">
      <alignment/>
      <protection/>
    </xf>
    <xf numFmtId="0" fontId="13" fillId="7" borderId="24" xfId="0" applyFont="1" applyFill="1" applyBorder="1" applyAlignment="1" applyProtection="1">
      <alignment/>
      <protection/>
    </xf>
    <xf numFmtId="0" fontId="13" fillId="7" borderId="32" xfId="0" applyFont="1" applyFill="1" applyBorder="1" applyAlignment="1" applyProtection="1">
      <alignment horizontal="center"/>
      <protection/>
    </xf>
    <xf numFmtId="0" fontId="13" fillId="26" borderId="24" xfId="0" applyFont="1" applyFill="1" applyBorder="1" applyAlignment="1" applyProtection="1">
      <alignment/>
      <protection/>
    </xf>
    <xf numFmtId="0" fontId="13" fillId="16" borderId="24" xfId="0" applyFont="1" applyFill="1" applyBorder="1" applyAlignment="1" applyProtection="1">
      <alignment/>
      <protection/>
    </xf>
    <xf numFmtId="0" fontId="13" fillId="4" borderId="24" xfId="0" applyFont="1" applyFill="1" applyBorder="1" applyAlignment="1" applyProtection="1">
      <alignment/>
      <protection/>
    </xf>
    <xf numFmtId="0" fontId="13" fillId="4" borderId="32" xfId="0" applyFont="1" applyFill="1" applyBorder="1" applyAlignment="1" applyProtection="1">
      <alignment horizontal="center"/>
      <protection/>
    </xf>
    <xf numFmtId="0" fontId="13" fillId="19" borderId="24" xfId="0" applyFont="1" applyFill="1" applyBorder="1" applyAlignment="1" applyProtection="1">
      <alignment/>
      <protection/>
    </xf>
    <xf numFmtId="0" fontId="13" fillId="20" borderId="24" xfId="0" applyFont="1" applyFill="1" applyBorder="1" applyAlignment="1" applyProtection="1">
      <alignment/>
      <protection/>
    </xf>
    <xf numFmtId="0" fontId="13" fillId="15" borderId="24" xfId="0" applyFont="1" applyFill="1" applyBorder="1" applyAlignment="1" applyProtection="1">
      <alignment/>
      <protection/>
    </xf>
    <xf numFmtId="0" fontId="13" fillId="6" borderId="24" xfId="0" applyFont="1" applyFill="1" applyBorder="1" applyAlignment="1" applyProtection="1">
      <alignment/>
      <protection/>
    </xf>
    <xf numFmtId="0" fontId="13" fillId="6" borderId="32" xfId="0" applyFont="1" applyFill="1" applyBorder="1" applyAlignment="1" applyProtection="1">
      <alignment horizontal="center"/>
      <protection/>
    </xf>
    <xf numFmtId="0" fontId="13" fillId="27" borderId="24" xfId="0" applyFont="1" applyFill="1" applyBorder="1" applyAlignment="1" applyProtection="1">
      <alignment/>
      <protection/>
    </xf>
    <xf numFmtId="0" fontId="13" fillId="27" borderId="32" xfId="0" applyFont="1" applyFill="1" applyBorder="1" applyAlignment="1" applyProtection="1">
      <alignment horizontal="center"/>
      <protection/>
    </xf>
    <xf numFmtId="0" fontId="13" fillId="5" borderId="24" xfId="0" applyFont="1" applyFill="1" applyBorder="1" applyAlignment="1" applyProtection="1">
      <alignment/>
      <protection/>
    </xf>
    <xf numFmtId="0" fontId="13" fillId="5" borderId="32" xfId="0" applyFont="1" applyFill="1" applyBorder="1" applyAlignment="1" applyProtection="1">
      <alignment horizontal="center"/>
      <protection/>
    </xf>
    <xf numFmtId="0" fontId="13" fillId="28" borderId="24" xfId="0" applyFont="1" applyFill="1" applyBorder="1" applyAlignment="1" applyProtection="1">
      <alignment/>
      <protection/>
    </xf>
    <xf numFmtId="0" fontId="13" fillId="28" borderId="32" xfId="0" applyFont="1" applyFill="1" applyBorder="1" applyAlignment="1" applyProtection="1">
      <alignment horizontal="center"/>
      <protection/>
    </xf>
    <xf numFmtId="0" fontId="13" fillId="8" borderId="24" xfId="0" applyFont="1" applyFill="1" applyBorder="1" applyAlignment="1" applyProtection="1">
      <alignment/>
      <protection/>
    </xf>
    <xf numFmtId="0" fontId="13" fillId="23" borderId="24" xfId="0" applyFont="1" applyFill="1" applyBorder="1" applyAlignment="1" applyProtection="1">
      <alignment/>
      <protection/>
    </xf>
    <xf numFmtId="0" fontId="13" fillId="29" borderId="24" xfId="0" applyFont="1" applyFill="1" applyBorder="1" applyAlignment="1" applyProtection="1">
      <alignment/>
      <protection/>
    </xf>
    <xf numFmtId="0" fontId="13" fillId="29" borderId="32" xfId="0" applyFont="1" applyFill="1" applyBorder="1" applyAlignment="1" applyProtection="1">
      <alignment horizontal="center"/>
      <protection/>
    </xf>
    <xf numFmtId="0" fontId="13" fillId="21" borderId="24" xfId="0" applyFont="1" applyFill="1" applyBorder="1" applyAlignment="1" applyProtection="1">
      <alignment/>
      <protection/>
    </xf>
    <xf numFmtId="0" fontId="13" fillId="30" borderId="34" xfId="0" applyFont="1" applyFill="1" applyBorder="1" applyAlignment="1" applyProtection="1">
      <alignment/>
      <protection/>
    </xf>
    <xf numFmtId="0" fontId="13" fillId="30" borderId="35" xfId="0" applyFont="1" applyFill="1" applyBorder="1" applyAlignment="1" applyProtection="1">
      <alignment horizontal="center"/>
      <protection/>
    </xf>
    <xf numFmtId="0" fontId="1" fillId="30" borderId="28" xfId="0" applyFont="1" applyFill="1" applyBorder="1" applyAlignment="1" applyProtection="1">
      <alignment horizontal="center"/>
      <protection/>
    </xf>
    <xf numFmtId="0" fontId="1" fillId="30" borderId="29" xfId="0" applyFont="1" applyFill="1" applyBorder="1" applyAlignment="1" applyProtection="1">
      <alignment horizontal="center"/>
      <protection/>
    </xf>
    <xf numFmtId="0" fontId="13" fillId="30" borderId="30" xfId="0" applyFont="1" applyFill="1" applyBorder="1" applyAlignment="1" applyProtection="1">
      <alignment horizontal="center"/>
      <protection/>
    </xf>
    <xf numFmtId="0" fontId="13" fillId="28" borderId="31" xfId="0" applyFont="1" applyFill="1" applyBorder="1" applyAlignment="1" applyProtection="1">
      <alignment horizontal="center"/>
      <protection/>
    </xf>
    <xf numFmtId="0" fontId="13" fillId="28" borderId="24" xfId="0" applyFont="1" applyFill="1" applyBorder="1" applyAlignment="1" applyProtection="1">
      <alignment horizontal="center"/>
      <protection/>
    </xf>
    <xf numFmtId="0" fontId="13" fillId="8" borderId="31" xfId="0" applyFont="1" applyFill="1" applyBorder="1" applyAlignment="1" applyProtection="1">
      <alignment horizontal="center"/>
      <protection/>
    </xf>
    <xf numFmtId="0" fontId="13" fillId="8" borderId="24" xfId="0" applyFont="1" applyFill="1" applyBorder="1" applyAlignment="1" applyProtection="1">
      <alignment horizontal="center"/>
      <protection/>
    </xf>
    <xf numFmtId="0" fontId="13" fillId="25" borderId="31" xfId="0" applyFont="1" applyFill="1" applyBorder="1" applyAlignment="1" applyProtection="1">
      <alignment horizontal="center"/>
      <protection/>
    </xf>
    <xf numFmtId="0" fontId="13" fillId="25" borderId="24" xfId="0" applyFont="1" applyFill="1" applyBorder="1" applyAlignment="1" applyProtection="1">
      <alignment horizontal="center"/>
      <protection/>
    </xf>
    <xf numFmtId="0" fontId="13" fillId="23" borderId="31" xfId="0" applyFont="1" applyFill="1" applyBorder="1" applyAlignment="1" applyProtection="1">
      <alignment horizontal="center"/>
      <protection/>
    </xf>
    <xf numFmtId="0" fontId="13" fillId="23" borderId="24" xfId="0" applyFont="1" applyFill="1" applyBorder="1" applyAlignment="1" applyProtection="1">
      <alignment horizontal="center"/>
      <protection/>
    </xf>
    <xf numFmtId="0" fontId="13" fillId="19" borderId="31" xfId="0" applyFont="1" applyFill="1" applyBorder="1" applyAlignment="1" applyProtection="1">
      <alignment horizontal="center"/>
      <protection/>
    </xf>
    <xf numFmtId="0" fontId="13" fillId="19" borderId="24" xfId="0" applyFont="1" applyFill="1" applyBorder="1" applyAlignment="1" applyProtection="1">
      <alignment horizontal="center"/>
      <protection/>
    </xf>
    <xf numFmtId="0" fontId="13" fillId="29" borderId="31" xfId="0" applyFont="1" applyFill="1" applyBorder="1" applyAlignment="1" applyProtection="1">
      <alignment horizontal="center"/>
      <protection/>
    </xf>
    <xf numFmtId="0" fontId="13" fillId="29" borderId="24" xfId="0" applyFont="1" applyFill="1" applyBorder="1" applyAlignment="1" applyProtection="1">
      <alignment horizontal="center"/>
      <protection/>
    </xf>
    <xf numFmtId="0" fontId="13" fillId="26" borderId="31" xfId="0" applyFont="1" applyFill="1" applyBorder="1" applyAlignment="1" applyProtection="1">
      <alignment horizontal="center"/>
      <protection/>
    </xf>
    <xf numFmtId="0" fontId="13" fillId="26" borderId="24" xfId="0" applyFont="1" applyFill="1" applyBorder="1" applyAlignment="1" applyProtection="1">
      <alignment horizontal="center"/>
      <protection/>
    </xf>
    <xf numFmtId="0" fontId="13" fillId="31" borderId="31" xfId="0" applyFont="1" applyFill="1" applyBorder="1" applyAlignment="1" applyProtection="1">
      <alignment horizontal="center"/>
      <protection/>
    </xf>
    <xf numFmtId="0" fontId="13" fillId="31" borderId="24" xfId="0" applyFont="1" applyFill="1" applyBorder="1" applyAlignment="1" applyProtection="1">
      <alignment horizontal="center"/>
      <protection/>
    </xf>
    <xf numFmtId="0" fontId="13" fillId="31" borderId="32" xfId="0" applyFont="1" applyFill="1" applyBorder="1" applyAlignment="1" applyProtection="1">
      <alignment horizontal="center"/>
      <protection/>
    </xf>
    <xf numFmtId="0" fontId="13" fillId="11" borderId="31" xfId="0" applyFont="1" applyFill="1" applyBorder="1" applyAlignment="1" applyProtection="1">
      <alignment horizontal="center"/>
      <protection/>
    </xf>
    <xf numFmtId="0" fontId="13" fillId="11" borderId="24" xfId="0" applyFont="1" applyFill="1" applyBorder="1" applyAlignment="1" applyProtection="1">
      <alignment horizontal="center"/>
      <protection/>
    </xf>
    <xf numFmtId="0" fontId="13" fillId="3" borderId="31" xfId="0" applyFont="1" applyFill="1" applyBorder="1" applyAlignment="1" applyProtection="1">
      <alignment horizontal="center"/>
      <protection/>
    </xf>
    <xf numFmtId="0" fontId="13" fillId="3" borderId="24" xfId="0" applyFont="1" applyFill="1" applyBorder="1" applyAlignment="1" applyProtection="1">
      <alignment horizontal="center"/>
      <protection/>
    </xf>
    <xf numFmtId="0" fontId="13" fillId="16" borderId="31" xfId="0" applyFont="1" applyFill="1" applyBorder="1" applyAlignment="1" applyProtection="1">
      <alignment horizontal="center"/>
      <protection/>
    </xf>
    <xf numFmtId="0" fontId="13" fillId="16" borderId="24" xfId="0" applyFont="1" applyFill="1" applyBorder="1" applyAlignment="1" applyProtection="1">
      <alignment horizontal="center"/>
      <protection/>
    </xf>
    <xf numFmtId="0" fontId="13" fillId="32" borderId="31" xfId="0" applyFont="1" applyFill="1" applyBorder="1" applyAlignment="1" applyProtection="1">
      <alignment horizontal="center"/>
      <protection/>
    </xf>
    <xf numFmtId="0" fontId="13" fillId="32" borderId="24" xfId="0" applyFont="1" applyFill="1" applyBorder="1" applyAlignment="1" applyProtection="1">
      <alignment horizontal="center"/>
      <protection/>
    </xf>
    <xf numFmtId="0" fontId="13" fillId="32" borderId="32" xfId="0" applyFont="1" applyFill="1" applyBorder="1" applyAlignment="1" applyProtection="1">
      <alignment horizontal="center"/>
      <protection/>
    </xf>
    <xf numFmtId="0" fontId="1" fillId="30" borderId="31" xfId="0" applyFont="1" applyFill="1" applyBorder="1" applyAlignment="1" applyProtection="1">
      <alignment horizontal="center"/>
      <protection/>
    </xf>
    <xf numFmtId="0" fontId="1" fillId="30" borderId="24" xfId="0" applyFont="1" applyFill="1" applyBorder="1" applyAlignment="1" applyProtection="1">
      <alignment horizontal="center"/>
      <protection/>
    </xf>
    <xf numFmtId="0" fontId="13" fillId="30" borderId="32" xfId="0" applyFont="1" applyFill="1" applyBorder="1" applyAlignment="1" applyProtection="1">
      <alignment horizontal="center"/>
      <protection/>
    </xf>
    <xf numFmtId="0" fontId="13" fillId="33" borderId="31" xfId="0" applyFont="1" applyFill="1" applyBorder="1" applyAlignment="1" applyProtection="1">
      <alignment horizontal="center"/>
      <protection/>
    </xf>
    <xf numFmtId="0" fontId="13" fillId="33" borderId="24" xfId="0" applyFont="1" applyFill="1" applyBorder="1" applyAlignment="1" applyProtection="1">
      <alignment horizontal="center"/>
      <protection/>
    </xf>
    <xf numFmtId="0" fontId="13" fillId="33" borderId="32" xfId="0" applyFont="1" applyFill="1" applyBorder="1" applyAlignment="1" applyProtection="1">
      <alignment horizontal="center"/>
      <protection/>
    </xf>
    <xf numFmtId="0" fontId="13" fillId="24" borderId="31" xfId="0" applyFont="1" applyFill="1" applyBorder="1" applyAlignment="1" applyProtection="1">
      <alignment horizontal="center"/>
      <protection/>
    </xf>
    <xf numFmtId="0" fontId="13" fillId="24" borderId="24" xfId="0" applyFont="1" applyFill="1" applyBorder="1" applyAlignment="1" applyProtection="1">
      <alignment horizontal="center"/>
      <protection/>
    </xf>
    <xf numFmtId="0" fontId="13" fillId="14" borderId="31" xfId="0" applyFont="1" applyFill="1" applyBorder="1" applyAlignment="1" applyProtection="1">
      <alignment horizontal="center"/>
      <protection/>
    </xf>
    <xf numFmtId="0" fontId="13" fillId="14" borderId="24" xfId="0" applyFont="1" applyFill="1" applyBorder="1" applyAlignment="1" applyProtection="1">
      <alignment horizontal="center"/>
      <protection/>
    </xf>
    <xf numFmtId="0" fontId="13" fillId="17" borderId="31" xfId="0" applyFont="1" applyFill="1" applyBorder="1" applyAlignment="1" applyProtection="1">
      <alignment horizontal="center"/>
      <protection/>
    </xf>
    <xf numFmtId="0" fontId="13" fillId="17" borderId="24" xfId="0" applyFont="1" applyFill="1" applyBorder="1" applyAlignment="1" applyProtection="1">
      <alignment horizontal="center"/>
      <protection/>
    </xf>
    <xf numFmtId="0" fontId="13" fillId="12" borderId="31" xfId="0" applyFont="1" applyFill="1" applyBorder="1" applyAlignment="1" applyProtection="1">
      <alignment horizontal="center"/>
      <protection/>
    </xf>
    <xf numFmtId="0" fontId="13" fillId="12" borderId="24" xfId="0" applyFont="1" applyFill="1" applyBorder="1" applyAlignment="1" applyProtection="1">
      <alignment horizontal="center"/>
      <protection/>
    </xf>
    <xf numFmtId="0" fontId="13" fillId="10" borderId="31" xfId="0" applyFont="1" applyFill="1" applyBorder="1" applyAlignment="1" applyProtection="1">
      <alignment horizontal="center"/>
      <protection/>
    </xf>
    <xf numFmtId="0" fontId="13" fillId="10" borderId="24" xfId="0" applyFont="1" applyFill="1" applyBorder="1" applyAlignment="1" applyProtection="1">
      <alignment horizontal="center"/>
      <protection/>
    </xf>
    <xf numFmtId="0" fontId="13" fillId="22" borderId="31" xfId="0" applyFont="1" applyFill="1" applyBorder="1" applyAlignment="1" applyProtection="1">
      <alignment horizontal="center"/>
      <protection/>
    </xf>
    <xf numFmtId="0" fontId="13" fillId="22" borderId="24" xfId="0" applyFont="1" applyFill="1" applyBorder="1" applyAlignment="1" applyProtection="1">
      <alignment horizontal="center"/>
      <protection/>
    </xf>
    <xf numFmtId="0" fontId="1" fillId="30" borderId="33" xfId="0" applyFont="1" applyFill="1" applyBorder="1" applyAlignment="1" applyProtection="1">
      <alignment horizontal="center"/>
      <protection/>
    </xf>
    <xf numFmtId="0" fontId="1" fillId="30" borderId="34" xfId="0" applyFont="1" applyFill="1" applyBorder="1" applyAlignment="1" applyProtection="1">
      <alignment horizontal="center"/>
      <protection/>
    </xf>
    <xf numFmtId="0" fontId="7" fillId="0" borderId="0" xfId="0" applyFont="1" applyAlignment="1">
      <alignment/>
    </xf>
    <xf numFmtId="0" fontId="7" fillId="0" borderId="0" xfId="0" applyFont="1" applyAlignment="1" applyProtection="1">
      <alignment/>
      <protection/>
    </xf>
    <xf numFmtId="0" fontId="0" fillId="34" borderId="36" xfId="0" applyFill="1" applyBorder="1" applyAlignment="1">
      <alignment/>
    </xf>
    <xf numFmtId="0" fontId="0" fillId="34" borderId="37" xfId="0" applyFill="1" applyBorder="1" applyAlignment="1">
      <alignment/>
    </xf>
    <xf numFmtId="0" fontId="0" fillId="34" borderId="38" xfId="0" applyFill="1" applyBorder="1" applyAlignment="1">
      <alignment/>
    </xf>
    <xf numFmtId="0" fontId="0" fillId="34" borderId="39" xfId="0" applyFill="1" applyBorder="1" applyAlignment="1">
      <alignment/>
    </xf>
    <xf numFmtId="0" fontId="0" fillId="34" borderId="40" xfId="0" applyFill="1" applyBorder="1" applyAlignment="1">
      <alignment/>
    </xf>
    <xf numFmtId="0" fontId="0" fillId="34" borderId="41" xfId="0" applyFill="1" applyBorder="1" applyAlignment="1">
      <alignment/>
    </xf>
    <xf numFmtId="0" fontId="0" fillId="34" borderId="39" xfId="0" applyFill="1" applyBorder="1" applyAlignment="1">
      <alignment horizontal="left"/>
    </xf>
    <xf numFmtId="0" fontId="0" fillId="34" borderId="40" xfId="0" applyFill="1" applyBorder="1" applyAlignment="1">
      <alignment horizontal="center"/>
    </xf>
    <xf numFmtId="0" fontId="0" fillId="34" borderId="41" xfId="0" applyFill="1" applyBorder="1" applyAlignment="1">
      <alignment horizontal="center"/>
    </xf>
    <xf numFmtId="0" fontId="0" fillId="34" borderId="42" xfId="0" applyFill="1" applyBorder="1" applyAlignment="1">
      <alignment horizontal="left"/>
    </xf>
    <xf numFmtId="0" fontId="6" fillId="34" borderId="40" xfId="0" applyFont="1" applyFill="1" applyBorder="1" applyAlignment="1">
      <alignment horizontal="left"/>
    </xf>
    <xf numFmtId="0" fontId="6" fillId="34" borderId="40" xfId="0" applyFont="1" applyFill="1" applyBorder="1" applyAlignment="1">
      <alignment horizontal="center"/>
    </xf>
    <xf numFmtId="0" fontId="6" fillId="34" borderId="43" xfId="0" applyFont="1" applyFill="1" applyBorder="1" applyAlignment="1">
      <alignment horizontal="center"/>
    </xf>
    <xf numFmtId="0" fontId="6" fillId="34" borderId="44" xfId="0" applyFont="1" applyFill="1" applyBorder="1" applyAlignment="1">
      <alignment horizontal="center"/>
    </xf>
    <xf numFmtId="0" fontId="1" fillId="34" borderId="40" xfId="0" applyFont="1" applyFill="1" applyBorder="1" applyAlignment="1">
      <alignment horizontal="center"/>
    </xf>
    <xf numFmtId="0" fontId="7" fillId="0" borderId="0" xfId="0" applyFont="1" applyFill="1" applyBorder="1" applyAlignment="1">
      <alignment/>
    </xf>
    <xf numFmtId="0" fontId="7" fillId="0" borderId="0" xfId="0" applyFont="1" applyFill="1" applyAlignment="1">
      <alignment/>
    </xf>
    <xf numFmtId="0" fontId="9" fillId="34" borderId="45" xfId="0" applyFont="1" applyFill="1" applyBorder="1" applyAlignment="1" applyProtection="1">
      <alignment/>
      <protection/>
    </xf>
    <xf numFmtId="0" fontId="0" fillId="34" borderId="46" xfId="0" applyFill="1" applyBorder="1" applyAlignment="1" applyProtection="1">
      <alignment/>
      <protection/>
    </xf>
    <xf numFmtId="0" fontId="9" fillId="34" borderId="47" xfId="0" applyFont="1" applyFill="1" applyBorder="1" applyAlignment="1" applyProtection="1">
      <alignment/>
      <protection/>
    </xf>
    <xf numFmtId="0" fontId="9" fillId="0" borderId="0" xfId="0" applyFont="1" applyAlignment="1" applyProtection="1">
      <alignment/>
      <protection/>
    </xf>
    <xf numFmtId="0" fontId="8" fillId="0" borderId="0" xfId="0" applyFont="1" applyAlignment="1">
      <alignment horizontal="center"/>
    </xf>
    <xf numFmtId="164" fontId="13" fillId="9" borderId="28" xfId="0" applyNumberFormat="1" applyFont="1" applyFill="1" applyBorder="1" applyAlignment="1" applyProtection="1">
      <alignment/>
      <protection/>
    </xf>
    <xf numFmtId="164" fontId="13" fillId="10" borderId="31" xfId="0" applyNumberFormat="1" applyFont="1" applyFill="1" applyBorder="1" applyAlignment="1" applyProtection="1">
      <alignment/>
      <protection/>
    </xf>
    <xf numFmtId="164" fontId="13" fillId="3" borderId="31" xfId="0" applyNumberFormat="1" applyFont="1" applyFill="1" applyBorder="1" applyAlignment="1" applyProtection="1">
      <alignment/>
      <protection/>
    </xf>
    <xf numFmtId="164" fontId="13" fillId="12" borderId="31" xfId="0" applyNumberFormat="1" applyFont="1" applyFill="1" applyBorder="1" applyAlignment="1" applyProtection="1">
      <alignment/>
      <protection/>
    </xf>
    <xf numFmtId="164" fontId="13" fillId="7" borderId="31" xfId="0" applyNumberFormat="1" applyFont="1" applyFill="1" applyBorder="1" applyAlignment="1" applyProtection="1">
      <alignment/>
      <protection/>
    </xf>
    <xf numFmtId="164" fontId="13" fillId="26" borderId="31" xfId="0" applyNumberFormat="1" applyFont="1" applyFill="1" applyBorder="1" applyAlignment="1" applyProtection="1">
      <alignment/>
      <protection/>
    </xf>
    <xf numFmtId="164" fontId="13" fillId="16" borderId="31" xfId="0" applyNumberFormat="1" applyFont="1" applyFill="1" applyBorder="1" applyAlignment="1" applyProtection="1">
      <alignment/>
      <protection/>
    </xf>
    <xf numFmtId="164" fontId="13" fillId="4" borderId="31" xfId="0" applyNumberFormat="1" applyFont="1" applyFill="1" applyBorder="1" applyAlignment="1" applyProtection="1">
      <alignment/>
      <protection/>
    </xf>
    <xf numFmtId="164" fontId="13" fillId="19" borderId="31" xfId="0" applyNumberFormat="1" applyFont="1" applyFill="1" applyBorder="1" applyAlignment="1" applyProtection="1">
      <alignment/>
      <protection/>
    </xf>
    <xf numFmtId="164" fontId="13" fillId="20" borderId="31" xfId="0" applyNumberFormat="1" applyFont="1" applyFill="1" applyBorder="1" applyAlignment="1" applyProtection="1">
      <alignment/>
      <protection/>
    </xf>
    <xf numFmtId="164" fontId="13" fillId="15" borderId="31" xfId="0" applyNumberFormat="1" applyFont="1" applyFill="1" applyBorder="1" applyAlignment="1" applyProtection="1">
      <alignment/>
      <protection/>
    </xf>
    <xf numFmtId="164" fontId="13" fillId="6" borderId="31" xfId="0" applyNumberFormat="1" applyFont="1" applyFill="1" applyBorder="1" applyAlignment="1" applyProtection="1">
      <alignment/>
      <protection/>
    </xf>
    <xf numFmtId="164" fontId="13" fillId="27" borderId="31" xfId="0" applyNumberFormat="1" applyFont="1" applyFill="1" applyBorder="1" applyAlignment="1" applyProtection="1">
      <alignment/>
      <protection/>
    </xf>
    <xf numFmtId="164" fontId="13" fillId="5" borderId="31" xfId="0" applyNumberFormat="1" applyFont="1" applyFill="1" applyBorder="1" applyAlignment="1" applyProtection="1">
      <alignment/>
      <protection/>
    </xf>
    <xf numFmtId="164" fontId="13" fillId="28" borderId="31" xfId="0" applyNumberFormat="1" applyFont="1" applyFill="1" applyBorder="1" applyAlignment="1" applyProtection="1">
      <alignment/>
      <protection/>
    </xf>
    <xf numFmtId="164" fontId="13" fillId="8" borderId="31" xfId="0" applyNumberFormat="1" applyFont="1" applyFill="1" applyBorder="1" applyAlignment="1" applyProtection="1">
      <alignment/>
      <protection/>
    </xf>
    <xf numFmtId="164" fontId="13" fillId="23" borderId="31" xfId="0" applyNumberFormat="1" applyFont="1" applyFill="1" applyBorder="1" applyAlignment="1" applyProtection="1">
      <alignment/>
      <protection/>
    </xf>
    <xf numFmtId="164" fontId="13" fillId="29" borderId="31" xfId="0" applyNumberFormat="1" applyFont="1" applyFill="1" applyBorder="1" applyAlignment="1" applyProtection="1">
      <alignment/>
      <protection/>
    </xf>
    <xf numFmtId="164" fontId="13" fillId="21" borderId="31" xfId="0" applyNumberFormat="1" applyFont="1" applyFill="1" applyBorder="1" applyAlignment="1" applyProtection="1">
      <alignment/>
      <protection/>
    </xf>
    <xf numFmtId="164" fontId="13" fillId="30" borderId="33" xfId="0" applyNumberFormat="1" applyFont="1" applyFill="1" applyBorder="1" applyAlignment="1" applyProtection="1">
      <alignment/>
      <protection/>
    </xf>
    <xf numFmtId="0" fontId="0" fillId="34" borderId="48" xfId="0" applyFill="1" applyBorder="1" applyAlignment="1" applyProtection="1">
      <alignment horizontal="center"/>
      <protection/>
    </xf>
    <xf numFmtId="0" fontId="0" fillId="34" borderId="49" xfId="0" applyFill="1" applyBorder="1" applyAlignment="1" applyProtection="1">
      <alignment horizontal="center"/>
      <protection/>
    </xf>
    <xf numFmtId="0" fontId="0" fillId="34" borderId="44" xfId="0" applyFill="1" applyBorder="1" applyAlignment="1" applyProtection="1">
      <alignment horizontal="center"/>
      <protection/>
    </xf>
    <xf numFmtId="0" fontId="0" fillId="34" borderId="43" xfId="0" applyFill="1" applyBorder="1" applyAlignment="1" applyProtection="1">
      <alignment horizontal="center"/>
      <protection/>
    </xf>
    <xf numFmtId="0" fontId="0" fillId="34" borderId="50" xfId="0" applyFill="1" applyBorder="1" applyAlignment="1" applyProtection="1">
      <alignment horizontal="center"/>
      <protection/>
    </xf>
    <xf numFmtId="0" fontId="0" fillId="34" borderId="51" xfId="0" applyFill="1" applyBorder="1" applyAlignment="1" applyProtection="1">
      <alignment horizontal="center"/>
      <protection/>
    </xf>
    <xf numFmtId="0" fontId="0" fillId="34" borderId="48" xfId="0" applyFill="1" applyBorder="1" applyAlignment="1" applyProtection="1">
      <alignment/>
      <protection/>
    </xf>
    <xf numFmtId="0" fontId="0" fillId="34" borderId="49" xfId="0" applyFill="1" applyBorder="1" applyAlignment="1" applyProtection="1">
      <alignment/>
      <protection/>
    </xf>
    <xf numFmtId="0" fontId="9" fillId="34" borderId="50" xfId="0" applyFont="1" applyFill="1" applyBorder="1" applyAlignment="1" applyProtection="1">
      <alignment horizontal="center"/>
      <protection/>
    </xf>
    <xf numFmtId="0" fontId="0" fillId="34" borderId="51" xfId="0" applyFill="1" applyBorder="1" applyAlignment="1" applyProtection="1">
      <alignment/>
      <protection/>
    </xf>
    <xf numFmtId="0" fontId="0" fillId="34" borderId="52" xfId="0" applyFill="1" applyBorder="1" applyAlignment="1" applyProtection="1">
      <alignment horizontal="center"/>
      <protection/>
    </xf>
    <xf numFmtId="0" fontId="0" fillId="34" borderId="40" xfId="0" applyFill="1" applyBorder="1" applyAlignment="1" applyProtection="1">
      <alignment horizontal="center"/>
      <protection/>
    </xf>
    <xf numFmtId="0" fontId="0" fillId="34" borderId="53" xfId="0" applyFill="1" applyBorder="1" applyAlignment="1" applyProtection="1">
      <alignment horizontal="center"/>
      <protection/>
    </xf>
    <xf numFmtId="0" fontId="0" fillId="34" borderId="54" xfId="0" applyFill="1" applyBorder="1" applyAlignment="1" applyProtection="1">
      <alignment horizontal="center"/>
      <protection/>
    </xf>
    <xf numFmtId="0" fontId="0" fillId="34" borderId="55" xfId="0" applyFill="1" applyBorder="1" applyAlignment="1" applyProtection="1">
      <alignment horizontal="center"/>
      <protection/>
    </xf>
    <xf numFmtId="0" fontId="0" fillId="34" borderId="56" xfId="0" applyFill="1" applyBorder="1" applyAlignment="1" applyProtection="1">
      <alignment horizontal="center"/>
      <protection/>
    </xf>
    <xf numFmtId="0" fontId="1" fillId="34" borderId="48" xfId="0" applyFont="1" applyFill="1" applyBorder="1" applyAlignment="1" applyProtection="1">
      <alignment horizontal="center"/>
      <protection/>
    </xf>
    <xf numFmtId="0" fontId="1" fillId="34" borderId="52" xfId="0" applyFont="1" applyFill="1" applyBorder="1" applyAlignment="1" applyProtection="1">
      <alignment horizontal="center"/>
      <protection/>
    </xf>
    <xf numFmtId="0" fontId="1" fillId="34" borderId="44" xfId="0" applyFont="1" applyFill="1" applyBorder="1" applyAlignment="1" applyProtection="1">
      <alignment horizontal="center"/>
      <protection/>
    </xf>
    <xf numFmtId="0" fontId="1" fillId="34" borderId="40" xfId="0" applyFont="1" applyFill="1" applyBorder="1" applyAlignment="1" applyProtection="1">
      <alignment horizontal="center"/>
      <protection/>
    </xf>
    <xf numFmtId="0" fontId="0" fillId="34" borderId="43" xfId="0" applyFill="1" applyBorder="1" applyAlignment="1" applyProtection="1">
      <alignment/>
      <protection/>
    </xf>
    <xf numFmtId="0" fontId="0" fillId="34" borderId="44" xfId="0" applyFill="1" applyBorder="1" applyAlignment="1" applyProtection="1">
      <alignment/>
      <protection/>
    </xf>
    <xf numFmtId="0" fontId="0" fillId="34" borderId="40" xfId="0" applyFill="1" applyBorder="1" applyAlignment="1" applyProtection="1">
      <alignment/>
      <protection/>
    </xf>
    <xf numFmtId="0" fontId="1" fillId="34" borderId="43" xfId="0" applyFont="1" applyFill="1" applyBorder="1" applyAlignment="1" applyProtection="1">
      <alignment horizontal="center"/>
      <protection/>
    </xf>
    <xf numFmtId="0" fontId="1" fillId="34" borderId="50" xfId="0" applyFont="1" applyFill="1" applyBorder="1" applyAlignment="1" applyProtection="1">
      <alignment horizontal="center"/>
      <protection/>
    </xf>
    <xf numFmtId="0" fontId="1" fillId="34" borderId="53" xfId="0" applyFont="1" applyFill="1" applyBorder="1" applyAlignment="1" applyProtection="1">
      <alignment horizontal="center"/>
      <protection/>
    </xf>
    <xf numFmtId="0" fontId="1" fillId="34" borderId="51" xfId="0" applyFont="1" applyFill="1" applyBorder="1" applyAlignment="1" applyProtection="1">
      <alignment horizontal="center"/>
      <protection/>
    </xf>
    <xf numFmtId="0" fontId="9" fillId="3" borderId="57" xfId="0" applyFont="1" applyFill="1" applyBorder="1" applyAlignment="1" applyProtection="1">
      <alignment horizontal="center"/>
      <protection/>
    </xf>
    <xf numFmtId="0" fontId="9" fillId="3" borderId="58" xfId="0" applyFont="1" applyFill="1" applyBorder="1" applyAlignment="1" applyProtection="1">
      <alignment horizontal="center"/>
      <protection/>
    </xf>
    <xf numFmtId="0" fontId="9" fillId="3" borderId="59" xfId="0" applyFont="1" applyFill="1" applyBorder="1" applyAlignment="1" applyProtection="1">
      <alignment horizontal="center"/>
      <protection/>
    </xf>
    <xf numFmtId="0" fontId="8" fillId="5" borderId="28" xfId="0" applyFont="1" applyFill="1" applyBorder="1" applyAlignment="1" applyProtection="1">
      <alignment horizontal="center"/>
      <protection/>
    </xf>
    <xf numFmtId="0" fontId="9" fillId="7" borderId="30" xfId="0" applyFont="1" applyFill="1" applyBorder="1" applyAlignment="1" applyProtection="1">
      <alignment horizontal="center"/>
      <protection/>
    </xf>
    <xf numFmtId="0" fontId="8" fillId="5" borderId="31" xfId="0" applyFont="1" applyFill="1" applyBorder="1" applyAlignment="1" applyProtection="1">
      <alignment horizontal="center"/>
      <protection/>
    </xf>
    <xf numFmtId="0" fontId="9" fillId="7" borderId="32" xfId="0" applyFont="1" applyFill="1" applyBorder="1" applyAlignment="1" applyProtection="1">
      <alignment horizontal="center"/>
      <protection/>
    </xf>
    <xf numFmtId="0" fontId="8" fillId="5" borderId="33" xfId="0" applyFont="1" applyFill="1" applyBorder="1" applyAlignment="1" applyProtection="1">
      <alignment horizontal="center"/>
      <protection/>
    </xf>
    <xf numFmtId="0" fontId="9" fillId="7" borderId="35" xfId="0" applyFont="1" applyFill="1" applyBorder="1" applyAlignment="1" applyProtection="1">
      <alignment horizontal="center"/>
      <protection/>
    </xf>
    <xf numFmtId="0" fontId="1" fillId="34" borderId="39" xfId="0" applyFont="1" applyFill="1" applyBorder="1" applyAlignment="1">
      <alignment horizontal="center"/>
    </xf>
    <xf numFmtId="0" fontId="0" fillId="34" borderId="40" xfId="0" applyFont="1" applyFill="1" applyBorder="1" applyAlignment="1">
      <alignment/>
    </xf>
    <xf numFmtId="0" fontId="0" fillId="34" borderId="41" xfId="0" applyFont="1" applyFill="1" applyBorder="1" applyAlignment="1">
      <alignment/>
    </xf>
    <xf numFmtId="0" fontId="0" fillId="0" borderId="0" xfId="0" applyFont="1" applyBorder="1" applyAlignment="1">
      <alignment/>
    </xf>
    <xf numFmtId="0" fontId="0" fillId="0" borderId="0" xfId="0" applyFont="1" applyAlignment="1">
      <alignment/>
    </xf>
    <xf numFmtId="0" fontId="1" fillId="34" borderId="41" xfId="0" applyFont="1" applyFill="1" applyBorder="1" applyAlignment="1">
      <alignment horizontal="center"/>
    </xf>
    <xf numFmtId="0" fontId="9" fillId="0" borderId="60"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62" xfId="0" applyFont="1" applyBorder="1" applyAlignment="1" applyProtection="1">
      <alignment horizontal="center"/>
      <protection locked="0"/>
    </xf>
    <xf numFmtId="0" fontId="14" fillId="9" borderId="63" xfId="0" applyFont="1" applyFill="1" applyBorder="1" applyAlignment="1">
      <alignment horizontal="center"/>
    </xf>
    <xf numFmtId="0" fontId="9" fillId="10" borderId="64" xfId="0" applyFont="1" applyFill="1" applyBorder="1" applyAlignment="1">
      <alignment horizontal="center"/>
    </xf>
    <xf numFmtId="0" fontId="9" fillId="10" borderId="65" xfId="0" applyFont="1" applyFill="1" applyBorder="1" applyAlignment="1">
      <alignment horizontal="center"/>
    </xf>
    <xf numFmtId="0" fontId="16" fillId="0" borderId="66" xfId="0" applyFont="1" applyBorder="1" applyAlignment="1">
      <alignment wrapText="1"/>
    </xf>
    <xf numFmtId="0" fontId="18" fillId="0" borderId="67" xfId="0" applyFont="1" applyBorder="1" applyAlignment="1">
      <alignment wrapText="1"/>
    </xf>
    <xf numFmtId="0" fontId="18" fillId="0" borderId="67" xfId="0" applyFont="1" applyBorder="1" applyAlignment="1">
      <alignment horizontal="left" wrapText="1" indent="1"/>
    </xf>
    <xf numFmtId="0" fontId="18" fillId="0" borderId="67" xfId="0" applyFont="1" applyBorder="1" applyAlignment="1">
      <alignment horizontal="center" wrapText="1"/>
    </xf>
    <xf numFmtId="0" fontId="20" fillId="0" borderId="67" xfId="0" applyFont="1" applyBorder="1" applyAlignment="1">
      <alignment wrapText="1"/>
    </xf>
    <xf numFmtId="0" fontId="16" fillId="0" borderId="67" xfId="0" applyFont="1" applyBorder="1" applyAlignment="1">
      <alignment wrapText="1"/>
    </xf>
    <xf numFmtId="0" fontId="21" fillId="0" borderId="67" xfId="0" applyFont="1" applyBorder="1" applyAlignment="1">
      <alignment wrapText="1"/>
    </xf>
    <xf numFmtId="0" fontId="18" fillId="0" borderId="67" xfId="0" applyFont="1" applyBorder="1" applyAlignment="1">
      <alignment horizontal="left" wrapText="1"/>
    </xf>
    <xf numFmtId="0" fontId="18" fillId="0" borderId="68" xfId="0" applyFont="1" applyBorder="1" applyAlignment="1">
      <alignment wrapText="1"/>
    </xf>
    <xf numFmtId="0" fontId="11" fillId="0" borderId="69" xfId="0" applyFont="1" applyBorder="1" applyAlignment="1">
      <alignment horizontal="center"/>
    </xf>
    <xf numFmtId="0" fontId="0" fillId="0" borderId="70" xfId="0" applyBorder="1" applyAlignment="1">
      <alignment horizontal="center"/>
    </xf>
    <xf numFmtId="0" fontId="14" fillId="8" borderId="71" xfId="0" applyFont="1" applyFill="1" applyBorder="1" applyAlignment="1">
      <alignment horizontal="center"/>
    </xf>
    <xf numFmtId="0" fontId="7" fillId="8" borderId="72" xfId="0" applyFont="1" applyFill="1" applyBorder="1" applyAlignment="1">
      <alignment/>
    </xf>
    <xf numFmtId="0" fontId="14" fillId="16" borderId="45" xfId="0" applyFont="1" applyFill="1" applyBorder="1" applyAlignment="1">
      <alignment horizontal="center"/>
    </xf>
    <xf numFmtId="0" fontId="15" fillId="16" borderId="47" xfId="0" applyFont="1" applyFill="1" applyBorder="1" applyAlignment="1">
      <alignment/>
    </xf>
    <xf numFmtId="0" fontId="11" fillId="7" borderId="73" xfId="0" applyFont="1" applyFill="1" applyBorder="1" applyAlignment="1">
      <alignment horizontal="center"/>
    </xf>
    <xf numFmtId="0" fontId="0" fillId="7" borderId="74" xfId="0" applyFont="1" applyFill="1" applyBorder="1" applyAlignment="1">
      <alignment horizontal="center"/>
    </xf>
    <xf numFmtId="0" fontId="11" fillId="7" borderId="75" xfId="0" applyFont="1" applyFill="1" applyBorder="1" applyAlignment="1">
      <alignment horizontal="center"/>
    </xf>
    <xf numFmtId="0" fontId="0" fillId="7" borderId="76" xfId="0" applyFont="1" applyFill="1" applyBorder="1" applyAlignment="1">
      <alignment horizontal="center"/>
    </xf>
    <xf numFmtId="0" fontId="8" fillId="0" borderId="77" xfId="0" applyFont="1" applyBorder="1" applyAlignment="1">
      <alignment horizontal="center"/>
    </xf>
    <xf numFmtId="0" fontId="11" fillId="0" borderId="78" xfId="0" applyFont="1" applyBorder="1" applyAlignment="1">
      <alignment horizontal="center"/>
    </xf>
    <xf numFmtId="0" fontId="0" fillId="0" borderId="79" xfId="0" applyBorder="1" applyAlignment="1">
      <alignment horizontal="center"/>
    </xf>
    <xf numFmtId="0" fontId="11" fillId="7" borderId="80" xfId="0" applyFont="1" applyFill="1" applyBorder="1" applyAlignment="1">
      <alignment horizontal="center"/>
    </xf>
    <xf numFmtId="0" fontId="0" fillId="7" borderId="81" xfId="0" applyFont="1" applyFill="1" applyBorder="1" applyAlignment="1">
      <alignment horizontal="center"/>
    </xf>
    <xf numFmtId="0" fontId="8" fillId="0" borderId="0" xfId="0" applyFont="1" applyAlignment="1" applyProtection="1">
      <alignment horizontal="center"/>
      <protection/>
    </xf>
    <xf numFmtId="0" fontId="0" fillId="0" borderId="0" xfId="0" applyAlignment="1">
      <alignment horizontal="center"/>
    </xf>
    <xf numFmtId="0" fontId="10" fillId="0" borderId="21" xfId="0" applyFont="1" applyBorder="1" applyAlignment="1" applyProtection="1">
      <alignment horizontal="center"/>
      <protection/>
    </xf>
    <xf numFmtId="0" fontId="8" fillId="0" borderId="60" xfId="0" applyFont="1" applyBorder="1" applyAlignment="1" applyProtection="1">
      <alignment horizontal="center"/>
      <protection/>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FF8080"/>
      <rgbColor rgb="00D0C70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Y106"/>
  <sheetViews>
    <sheetView tabSelected="1" workbookViewId="0" topLeftCell="D1">
      <pane ySplit="9660" topLeftCell="A102" activePane="topLeft" state="split"/>
      <selection pane="topLeft" activeCell="AY11" sqref="AY11"/>
      <selection pane="bottomLeft" activeCell="AM112" sqref="AM112"/>
    </sheetView>
  </sheetViews>
  <sheetFormatPr defaultColWidth="11.00390625" defaultRowHeight="12.75"/>
  <cols>
    <col min="1" max="1" width="9.625" style="0" hidden="1" customWidth="1"/>
    <col min="2" max="2" width="6.75390625" style="0" hidden="1" customWidth="1"/>
    <col min="3" max="3" width="7.25390625" style="0" hidden="1" customWidth="1"/>
    <col min="4" max="4" width="6.625" style="0" customWidth="1"/>
    <col min="5" max="5" width="8.00390625" style="0" customWidth="1"/>
    <col min="6" max="6" width="11.625" style="0" hidden="1" customWidth="1"/>
    <col min="7" max="7" width="3.875" style="0" hidden="1" customWidth="1"/>
    <col min="8" max="8" width="5.125" style="0" hidden="1" customWidth="1"/>
    <col min="9" max="27" width="4.875" style="0" hidden="1" customWidth="1"/>
    <col min="28" max="28" width="5.375" style="0" hidden="1" customWidth="1"/>
    <col min="29" max="29" width="11.00390625" style="0" customWidth="1"/>
    <col min="30" max="30" width="12.25390625" style="0" customWidth="1"/>
    <col min="31" max="31" width="7.375" style="0" customWidth="1"/>
    <col min="32" max="32" width="12.875" style="0" hidden="1" customWidth="1"/>
    <col min="33" max="38" width="4.125" style="0" hidden="1" customWidth="1"/>
    <col min="39" max="39" width="12.375" style="0" customWidth="1"/>
    <col min="40" max="40" width="13.625" style="0" customWidth="1"/>
    <col min="41" max="41" width="5.875" style="0" customWidth="1"/>
    <col min="42" max="42" width="4.875" style="0" bestFit="1" customWidth="1"/>
    <col min="43" max="43" width="2.625" style="0" bestFit="1" customWidth="1"/>
    <col min="44" max="44" width="4.625" style="0" bestFit="1" customWidth="1"/>
    <col min="45" max="45" width="2.625" style="0" bestFit="1" customWidth="1"/>
    <col min="46" max="46" width="4.75390625" style="0" bestFit="1" customWidth="1"/>
    <col min="47" max="47" width="2.125" style="0" bestFit="1" customWidth="1"/>
    <col min="48" max="48" width="4.75390625" style="0" bestFit="1" customWidth="1"/>
    <col min="49" max="49" width="2.25390625" style="0" bestFit="1" customWidth="1"/>
  </cols>
  <sheetData>
    <row r="1" spans="4:49" ht="15.75" thickBot="1">
      <c r="D1" s="10" t="s">
        <v>120</v>
      </c>
      <c r="E1" s="8"/>
      <c r="F1" s="8"/>
      <c r="AB1" s="8"/>
      <c r="AC1" s="9">
        <v>60451</v>
      </c>
      <c r="AP1" s="316" t="s">
        <v>129</v>
      </c>
      <c r="AQ1" s="316"/>
      <c r="AR1" s="316"/>
      <c r="AS1" s="316"/>
      <c r="AT1" s="316"/>
      <c r="AU1" s="316"/>
      <c r="AV1" s="316"/>
      <c r="AW1" s="316"/>
    </row>
    <row r="2" spans="6:49" ht="15">
      <c r="F2" s="207" t="s">
        <v>135</v>
      </c>
      <c r="G2" s="208">
        <v>1</v>
      </c>
      <c r="H2" s="208">
        <f>G2+1</f>
        <v>2</v>
      </c>
      <c r="I2" s="208">
        <f aca="true" t="shared" si="0" ref="I2:Z2">H2+1</f>
        <v>3</v>
      </c>
      <c r="J2" s="208">
        <f t="shared" si="0"/>
        <v>4</v>
      </c>
      <c r="K2" s="208">
        <f t="shared" si="0"/>
        <v>5</v>
      </c>
      <c r="L2" s="208">
        <f t="shared" si="0"/>
        <v>6</v>
      </c>
      <c r="M2" s="208">
        <f t="shared" si="0"/>
        <v>7</v>
      </c>
      <c r="N2" s="208">
        <f t="shared" si="0"/>
        <v>8</v>
      </c>
      <c r="O2" s="208">
        <f t="shared" si="0"/>
        <v>9</v>
      </c>
      <c r="P2" s="208">
        <f t="shared" si="0"/>
        <v>10</v>
      </c>
      <c r="Q2" s="208">
        <f t="shared" si="0"/>
        <v>11</v>
      </c>
      <c r="R2" s="208">
        <f t="shared" si="0"/>
        <v>12</v>
      </c>
      <c r="S2" s="208">
        <f t="shared" si="0"/>
        <v>13</v>
      </c>
      <c r="T2" s="208">
        <f t="shared" si="0"/>
        <v>14</v>
      </c>
      <c r="U2" s="208">
        <f t="shared" si="0"/>
        <v>15</v>
      </c>
      <c r="V2" s="208">
        <f t="shared" si="0"/>
        <v>16</v>
      </c>
      <c r="W2" s="208">
        <f t="shared" si="0"/>
        <v>17</v>
      </c>
      <c r="X2" s="208">
        <f t="shared" si="0"/>
        <v>18</v>
      </c>
      <c r="Y2" s="208">
        <f t="shared" si="0"/>
        <v>19</v>
      </c>
      <c r="Z2" s="208">
        <f t="shared" si="0"/>
        <v>20</v>
      </c>
      <c r="AA2" s="208"/>
      <c r="AB2" s="209"/>
      <c r="AP2" s="11" t="s">
        <v>9</v>
      </c>
      <c r="AQ2" s="12" t="s">
        <v>75</v>
      </c>
      <c r="AR2" s="13" t="s">
        <v>32</v>
      </c>
      <c r="AS2" s="14"/>
      <c r="AT2" s="15" t="s">
        <v>49</v>
      </c>
      <c r="AU2" s="12"/>
      <c r="AV2" s="16" t="s">
        <v>99</v>
      </c>
      <c r="AW2" s="14"/>
    </row>
    <row r="3" spans="6:49" ht="15">
      <c r="F3" s="210" t="s">
        <v>136</v>
      </c>
      <c r="G3" s="211">
        <v>1</v>
      </c>
      <c r="H3" s="211">
        <f>G3+3</f>
        <v>4</v>
      </c>
      <c r="I3" s="211">
        <f aca="true" t="shared" si="1" ref="I3:Z3">H3+3</f>
        <v>7</v>
      </c>
      <c r="J3" s="211">
        <f t="shared" si="1"/>
        <v>10</v>
      </c>
      <c r="K3" s="211">
        <f t="shared" si="1"/>
        <v>13</v>
      </c>
      <c r="L3" s="211">
        <f t="shared" si="1"/>
        <v>16</v>
      </c>
      <c r="M3" s="211">
        <f t="shared" si="1"/>
        <v>19</v>
      </c>
      <c r="N3" s="211">
        <f t="shared" si="1"/>
        <v>22</v>
      </c>
      <c r="O3" s="211">
        <f t="shared" si="1"/>
        <v>25</v>
      </c>
      <c r="P3" s="211">
        <f t="shared" si="1"/>
        <v>28</v>
      </c>
      <c r="Q3" s="211">
        <f t="shared" si="1"/>
        <v>31</v>
      </c>
      <c r="R3" s="211">
        <f t="shared" si="1"/>
        <v>34</v>
      </c>
      <c r="S3" s="211">
        <f t="shared" si="1"/>
        <v>37</v>
      </c>
      <c r="T3" s="211">
        <f t="shared" si="1"/>
        <v>40</v>
      </c>
      <c r="U3" s="211">
        <f t="shared" si="1"/>
        <v>43</v>
      </c>
      <c r="V3" s="211">
        <f t="shared" si="1"/>
        <v>46</v>
      </c>
      <c r="W3" s="211">
        <f t="shared" si="1"/>
        <v>49</v>
      </c>
      <c r="X3" s="211">
        <f t="shared" si="1"/>
        <v>52</v>
      </c>
      <c r="Y3" s="211">
        <f t="shared" si="1"/>
        <v>55</v>
      </c>
      <c r="Z3" s="211">
        <f t="shared" si="1"/>
        <v>58</v>
      </c>
      <c r="AA3" s="211"/>
      <c r="AB3" s="212"/>
      <c r="AP3" s="17" t="s">
        <v>12</v>
      </c>
      <c r="AQ3" s="18"/>
      <c r="AR3" s="19" t="s">
        <v>35</v>
      </c>
      <c r="AS3" s="20" t="s">
        <v>23</v>
      </c>
      <c r="AT3" s="21" t="s">
        <v>52</v>
      </c>
      <c r="AU3" s="22"/>
      <c r="AV3" s="23" t="s">
        <v>100</v>
      </c>
      <c r="AW3" s="20"/>
    </row>
    <row r="4" spans="6:49" ht="15">
      <c r="F4" s="210"/>
      <c r="G4" s="211"/>
      <c r="H4" s="211"/>
      <c r="I4" s="211"/>
      <c r="J4" s="211"/>
      <c r="K4" s="211"/>
      <c r="L4" s="211"/>
      <c r="M4" s="211"/>
      <c r="N4" s="211"/>
      <c r="O4" s="211"/>
      <c r="P4" s="211"/>
      <c r="Q4" s="211"/>
      <c r="R4" s="211"/>
      <c r="S4" s="211"/>
      <c r="T4" s="211"/>
      <c r="U4" s="211"/>
      <c r="V4" s="211"/>
      <c r="W4" s="211"/>
      <c r="X4" s="211"/>
      <c r="Y4" s="211"/>
      <c r="Z4" s="211"/>
      <c r="AA4" s="211"/>
      <c r="AB4" s="212"/>
      <c r="AP4" s="17" t="s">
        <v>15</v>
      </c>
      <c r="AQ4" s="18"/>
      <c r="AR4" s="19" t="s">
        <v>38</v>
      </c>
      <c r="AS4" s="20"/>
      <c r="AT4" s="21" t="s">
        <v>55</v>
      </c>
      <c r="AU4" s="22"/>
      <c r="AV4" s="23" t="s">
        <v>101</v>
      </c>
      <c r="AW4" s="20"/>
    </row>
    <row r="5" spans="2:49" ht="15.75" thickBot="1">
      <c r="B5" s="1"/>
      <c r="C5" s="1"/>
      <c r="F5" s="210"/>
      <c r="G5" s="211"/>
      <c r="H5" s="211"/>
      <c r="I5" s="211"/>
      <c r="J5" s="211"/>
      <c r="K5" s="211"/>
      <c r="L5" s="211"/>
      <c r="M5" s="211"/>
      <c r="N5" s="211"/>
      <c r="O5" s="211"/>
      <c r="P5" s="211"/>
      <c r="Q5" s="211"/>
      <c r="R5" s="211"/>
      <c r="S5" s="211"/>
      <c r="T5" s="211"/>
      <c r="U5" s="211"/>
      <c r="V5" s="211"/>
      <c r="W5" s="211"/>
      <c r="X5" s="211"/>
      <c r="Y5" s="211"/>
      <c r="Z5" s="211"/>
      <c r="AA5" s="211"/>
      <c r="AB5" s="212"/>
      <c r="AP5" s="24" t="s">
        <v>78</v>
      </c>
      <c r="AQ5" s="25"/>
      <c r="AR5" s="26" t="s">
        <v>85</v>
      </c>
      <c r="AS5" s="27"/>
      <c r="AT5" s="28" t="s">
        <v>92</v>
      </c>
      <c r="AU5" s="25"/>
      <c r="AV5" s="29" t="s">
        <v>102</v>
      </c>
      <c r="AW5" s="27"/>
    </row>
    <row r="6" spans="1:49" ht="15.75" thickBot="1">
      <c r="A6" s="221" t="s">
        <v>126</v>
      </c>
      <c r="B6" s="221" t="s">
        <v>123</v>
      </c>
      <c r="C6" s="290" t="s">
        <v>126</v>
      </c>
      <c r="D6" s="294" t="s">
        <v>127</v>
      </c>
      <c r="E6" s="228" t="s">
        <v>122</v>
      </c>
      <c r="F6" s="285" t="s">
        <v>124</v>
      </c>
      <c r="G6" s="286"/>
      <c r="H6" s="286"/>
      <c r="I6" s="286"/>
      <c r="J6" s="286"/>
      <c r="K6" s="286"/>
      <c r="L6" s="286"/>
      <c r="M6" s="286"/>
      <c r="N6" s="286"/>
      <c r="O6" s="286"/>
      <c r="P6" s="286"/>
      <c r="Q6" s="286"/>
      <c r="R6" s="286"/>
      <c r="S6" s="286"/>
      <c r="T6" s="286"/>
      <c r="U6" s="286"/>
      <c r="V6" s="286"/>
      <c r="W6" s="286"/>
      <c r="X6" s="286"/>
      <c r="Y6" s="286"/>
      <c r="Z6" s="286"/>
      <c r="AA6" s="286" t="s">
        <v>152</v>
      </c>
      <c r="AB6" s="287"/>
      <c r="AC6" s="308" t="s">
        <v>125</v>
      </c>
      <c r="AD6" s="309"/>
      <c r="AE6" s="288"/>
      <c r="AF6" s="288"/>
      <c r="AG6" s="288"/>
      <c r="AH6" s="288"/>
      <c r="AI6" s="288"/>
      <c r="AJ6" s="288"/>
      <c r="AK6" s="288"/>
      <c r="AL6" s="289"/>
      <c r="AM6" s="310" t="s">
        <v>128</v>
      </c>
      <c r="AN6" s="311"/>
      <c r="AO6" s="2"/>
      <c r="AP6" s="11" t="s">
        <v>16</v>
      </c>
      <c r="AQ6" s="30"/>
      <c r="AR6" s="13" t="s">
        <v>39</v>
      </c>
      <c r="AS6" s="14" t="s">
        <v>23</v>
      </c>
      <c r="AT6" s="15" t="s">
        <v>56</v>
      </c>
      <c r="AU6" s="30"/>
      <c r="AV6" s="16" t="s">
        <v>103</v>
      </c>
      <c r="AW6" s="14"/>
    </row>
    <row r="7" spans="1:51" ht="18">
      <c r="A7" s="211">
        <f>(9629821*(Translation!B78)+0.211327)-INT(9629821*(Translation!B78)+0.211327)</f>
        <v>0.07480442430824041</v>
      </c>
      <c r="B7" s="214">
        <f>INT(A7*3)+1</f>
        <v>1</v>
      </c>
      <c r="C7" s="215">
        <f>(9629821*A7+0.211327)-INT(9629821*A7+0.211327)</f>
        <v>0.42742340406402946</v>
      </c>
      <c r="D7" s="295">
        <f>IF(ISBLANK(E7),"",ROW()-6)</f>
        <v>1</v>
      </c>
      <c r="E7" s="291" t="s">
        <v>58</v>
      </c>
      <c r="F7" s="213" t="str">
        <f aca="true" t="shared" si="2" ref="F7:F38">MID(REPT(E7,63),B7,63)</f>
        <v>AAAAAAAAAAAAAAAAAAAAAAAAAAAAAAAAAAAAAAAAAAAAAAAAAAAAAAAAAAAAAAA</v>
      </c>
      <c r="G7" s="214" t="str">
        <f aca="true" t="shared" si="3" ref="G7:G38">VLOOKUP(MID($F7,CHOOSE(CodeType,G$2,G$2,G$2,G$3),3),GeneticCode,2,FALSE)</f>
        <v>W</v>
      </c>
      <c r="H7" s="214" t="str">
        <f>VLOOKUP(MID($F7,CHOOSE(CodeType,H$2,H$2,H$2+2*(G$2-COUNTIF($G7:G7,"~*")),H$3),3),GeneticCode,2,FALSE)</f>
        <v>W</v>
      </c>
      <c r="I7" s="214" t="str">
        <f>VLOOKUP(MID($F7,CHOOSE(CodeType,I$2,I$2,I$2+2*(H$2-COUNTIF($G7:H7,"~*")),I$3),3),GeneticCode,2,FALSE)</f>
        <v>W</v>
      </c>
      <c r="J7" s="214" t="str">
        <f>VLOOKUP(MID($F7,CHOOSE(CodeType,J$2,J$2,J$2+2*(I$2-COUNTIF($G7:I7,"~*")),J$3),3),GeneticCode,2,FALSE)</f>
        <v>W</v>
      </c>
      <c r="K7" s="214" t="str">
        <f>VLOOKUP(MID($F7,CHOOSE(CodeType,K$2,K$2,K$2+2*(J$2-COUNTIF($G7:J7,"~*")),K$3),3),GeneticCode,2,FALSE)</f>
        <v>W</v>
      </c>
      <c r="L7" s="214" t="str">
        <f>VLOOKUP(MID($F7,CHOOSE(CodeType,L$2,L$2,L$2+2*(K$2-COUNTIF($G7:K7,"~*")),L$3),3),GeneticCode,2,FALSE)</f>
        <v>W</v>
      </c>
      <c r="M7" s="214" t="str">
        <f>VLOOKUP(MID($F7,CHOOSE(CodeType,M$2,M$2,M$2+2*(L$2-COUNTIF($G7:L7,"~*")),M$3),3),GeneticCode,2,FALSE)</f>
        <v>W</v>
      </c>
      <c r="N7" s="214" t="str">
        <f>VLOOKUP(MID($F7,CHOOSE(CodeType,N$2,N$2,N$2+2*(M$2-COUNTIF($G7:M7,"~*")),N$3),3),GeneticCode,2,FALSE)</f>
        <v>W</v>
      </c>
      <c r="O7" s="214" t="str">
        <f>VLOOKUP(MID($F7,CHOOSE(CodeType,O$2,O$2,O$2+2*(N$2-COUNTIF($G7:N7,"~*")),O$3),3),GeneticCode,2,FALSE)</f>
        <v>W</v>
      </c>
      <c r="P7" s="214" t="str">
        <f>VLOOKUP(MID($F7,CHOOSE(CodeType,P$2,P$2,P$2+2*(O$2-COUNTIF($G7:O7,"~*")),P$3),3),GeneticCode,2,FALSE)</f>
        <v>W</v>
      </c>
      <c r="Q7" s="214" t="str">
        <f>VLOOKUP(MID($F7,CHOOSE(CodeType,Q$2,Q$2,Q$2+2*(P$2-COUNTIF($G7:P7,"~*")),Q$3),3),GeneticCode,2,FALSE)</f>
        <v>W</v>
      </c>
      <c r="R7" s="214" t="str">
        <f>VLOOKUP(MID($F7,CHOOSE(CodeType,R$2,R$2,R$2+2*(Q$2-COUNTIF($G7:Q7,"~*")),R$3),3),GeneticCode,2,FALSE)</f>
        <v>W</v>
      </c>
      <c r="S7" s="214" t="str">
        <f>VLOOKUP(MID($F7,CHOOSE(CodeType,S$2,S$2,S$2+2*(R$2-COUNTIF($G7:R7,"~*")),S$3),3),GeneticCode,2,FALSE)</f>
        <v>W</v>
      </c>
      <c r="T7" s="214" t="str">
        <f>VLOOKUP(MID($F7,CHOOSE(CodeType,T$2,T$2,T$2+2*(S$2-COUNTIF($G7:S7,"~*")),T$3),3),GeneticCode,2,FALSE)</f>
        <v>W</v>
      </c>
      <c r="U7" s="214" t="str">
        <f>VLOOKUP(MID($F7,CHOOSE(CodeType,U$2,U$2,U$2+2*(T$2-COUNTIF($G7:T7,"~*")),U$3),3),GeneticCode,2,FALSE)</f>
        <v>W</v>
      </c>
      <c r="V7" s="214" t="str">
        <f>VLOOKUP(MID($F7,CHOOSE(CodeType,V$2,V$2,V$2+2*(U$2-COUNTIF($G7:U7,"~*")),V$3),3),GeneticCode,2,FALSE)</f>
        <v>W</v>
      </c>
      <c r="W7" s="214" t="str">
        <f>VLOOKUP(MID($F7,CHOOSE(CodeType,W$2,W$2,W$2+2*(V$2-COUNTIF($G7:V7,"~*")),W$3),3),GeneticCode,2,FALSE)</f>
        <v>W</v>
      </c>
      <c r="X7" s="214" t="str">
        <f>VLOOKUP(MID($F7,CHOOSE(CodeType,X$2,X$2,X$2+2*(W$2-COUNTIF($G7:W7,"~*")),X$3),3),GeneticCode,2,FALSE)</f>
        <v>W</v>
      </c>
      <c r="Y7" s="214" t="str">
        <f>VLOOKUP(MID($F7,CHOOSE(CodeType,Y$2,Y$2,Y$2+2*(X$2-COUNTIF($G7:X7,"~*")),Y$3),3),GeneticCode,2,FALSE)</f>
        <v>W</v>
      </c>
      <c r="Z7" s="214" t="str">
        <f>VLOOKUP(MID($F7,CHOOSE(CodeType,Z$2,Z$2,Z$2+2*(Y$2-COUNTIF($G7:Y7,"~*")),Z$3),3),GeneticCode,2,FALSE)</f>
        <v>W</v>
      </c>
      <c r="AA7" s="211" t="str">
        <f aca="true" t="shared" si="4" ref="AA7:AA38">CONCATENATE(G7,H7,I7,J7,K7,L7,M7,N7,O7,P7,Q7,R7,S7,T7,U7,V7,W7,X7,Y7,Z7)</f>
        <v>WWWWWWWWWWWWWWWWWWWW</v>
      </c>
      <c r="AB7" s="215" t="str">
        <f>IF(AND(CodeType=3,NOT(EXACT(AA7,REPT("*",20)))),SUBSTITUTE(AA7,"*",""),AA7)</f>
        <v>WWWWWWWWWWWWWWWWWWWW</v>
      </c>
      <c r="AC7" s="306" t="str">
        <f>IF(ISBLANK(E7),"",IF(ISERROR(FIND("*",AB7)),AB7,"no polypeptide"))</f>
        <v>WWWWWWWWWWWWWWWWWWWW</v>
      </c>
      <c r="AD7" s="307"/>
      <c r="AE7" s="3"/>
      <c r="AF7" s="217" t="str">
        <f>IF(ISBLANK(E7),"",CHOOSE(PutativeCodeType,LEFT(REPT(E7,3),LEN(E7)+2),"comma-free",REPT(E7,IF(LEN(E7)=3,1,3))))</f>
        <v>AAA</v>
      </c>
      <c r="AG7" s="218" t="str">
        <f>IF(ISBLANK($E7),"",VLOOKUP(MID($AF7,1,3),PutativeGeneticCode,2))</f>
        <v>W</v>
      </c>
      <c r="AH7" s="218">
        <f>IF(OR(ISBLANK($E7),LEN($AF7)&lt;CHOOSE(PutativeCodeType,4,"comma-free",4)),"",VLOOKUP(MID($AF7,CHOOSE(PutativeCodeType,2,"comma-free",4),3),PutativeGeneticCode,2))</f>
      </c>
      <c r="AI7" s="218">
        <f>IF(OR(ISBLANK($E7),LEN($AF7)&lt;CHOOSE(PutativeCodeType,5,"comma-free",7)),"",VLOOKUP(MID($AF7,CHOOSE(PutativeCodeType,3,"comma-free",7),3),PutativeGeneticCode,2))</f>
      </c>
      <c r="AJ7" s="219">
        <f>IF(OR(ISBLANK($E7),LEN($AF7)&lt;CHOOSE(PutativeCodeType,6,"comma-free",10)),"",VLOOKUP(MID($AF7,CHOOSE(PutativeCodeType,4,"comma-free",10),3),PutativeGeneticCode,2))</f>
      </c>
      <c r="AK7" s="220" t="str">
        <f>IF(LEN($AF7)=3,VLOOKUP(CONCATENATE(MID($AF7,2,2),LEFT($AF7,1)),PutativeGeneticCode,2),"")</f>
        <v>W</v>
      </c>
      <c r="AL7" s="219" t="str">
        <f>IF(LEN($AF7)=3,VLOOKUP(CONCATENATE(RIGHT($AF7,1),LEFT($AF7,2)),PutativeGeneticCode,2),"")</f>
        <v>W</v>
      </c>
      <c r="AM7" s="312" t="str">
        <f>IF(AND(PutativeCodeType=3,LEN(E7)=3),SUBSTITUTE(CONCATENATE(REPT(AG7,4)," or ",REPT(AK7,4)," or ",REPT(AL7,4)),"****","none"),IF(ISERROR(FIND("*",CONCATENATE(AG7,AH7,AI7,AJ7))),LEFT(REPT(CONCATENATE(AG7,AH7,AI7,AJ7),20),20),"no polypeptide"))</f>
        <v>WWWWWWWWWWWWWWWWWWWW</v>
      </c>
      <c r="AN7" s="313"/>
      <c r="AP7" s="17" t="s">
        <v>19</v>
      </c>
      <c r="AQ7" s="22" t="s">
        <v>23</v>
      </c>
      <c r="AR7" s="19" t="s">
        <v>42</v>
      </c>
      <c r="AS7" s="20" t="s">
        <v>58</v>
      </c>
      <c r="AT7" s="21" t="s">
        <v>59</v>
      </c>
      <c r="AU7" s="22"/>
      <c r="AV7" s="23" t="s">
        <v>104</v>
      </c>
      <c r="AW7" s="20"/>
      <c r="AY7" s="205">
        <v>1</v>
      </c>
    </row>
    <row r="8" spans="1:49" ht="18">
      <c r="A8" s="211">
        <f>(9629821*C7+0.211327)-INT(9629821*C7+0.211327)</f>
        <v>0.08367427624762058</v>
      </c>
      <c r="B8" s="214">
        <f aca="true" t="shared" si="5" ref="B8:B71">INT(A8*3)+1</f>
        <v>1</v>
      </c>
      <c r="C8" s="215">
        <f>(9629821*A8+0.211327)-INT(9629821*A8+0.211327)</f>
        <v>0.5138961379416287</v>
      </c>
      <c r="D8" s="295">
        <f aca="true" t="shared" si="6" ref="D8:D71">IF(ISBLANK(E8),"",ROW()-6)</f>
        <v>2</v>
      </c>
      <c r="E8" s="292" t="s">
        <v>73</v>
      </c>
      <c r="F8" s="213" t="str">
        <f t="shared" si="2"/>
        <v>CCCCCCCCCCCCCCCCCCCCCCCCCCCCCCCCCCCCCCCCCCCCCCCCCCCCCCCCCCCCCCC</v>
      </c>
      <c r="G8" s="214" t="str">
        <f t="shared" si="3"/>
        <v>A</v>
      </c>
      <c r="H8" s="214" t="str">
        <f>VLOOKUP(MID($F8,CHOOSE(CodeType,H$2,H$2,H$2+2*(G$2-COUNTIF($G8:G8,"~*")),H$3),3),GeneticCode,2,FALSE)</f>
        <v>A</v>
      </c>
      <c r="I8" s="214" t="str">
        <f>VLOOKUP(MID($F8,CHOOSE(CodeType,I$2,I$2,I$2+2*(H$2-COUNTIF($G8:H8,"~*")),I$3),3),GeneticCode,2,FALSE)</f>
        <v>A</v>
      </c>
      <c r="J8" s="214" t="str">
        <f>VLOOKUP(MID($F8,CHOOSE(CodeType,J$2,J$2,J$2+2*(I$2-COUNTIF($G8:I8,"~*")),J$3),3),GeneticCode,2,FALSE)</f>
        <v>A</v>
      </c>
      <c r="K8" s="214" t="str">
        <f>VLOOKUP(MID($F8,CHOOSE(CodeType,K$2,K$2,K$2+2*(J$2-COUNTIF($G8:J8,"~*")),K$3),3),GeneticCode,2,FALSE)</f>
        <v>A</v>
      </c>
      <c r="L8" s="214" t="str">
        <f>VLOOKUP(MID($F8,CHOOSE(CodeType,L$2,L$2,L$2+2*(K$2-COUNTIF($G8:K8,"~*")),L$3),3),GeneticCode,2,FALSE)</f>
        <v>A</v>
      </c>
      <c r="M8" s="214" t="str">
        <f>VLOOKUP(MID($F8,CHOOSE(CodeType,M$2,M$2,M$2+2*(L$2-COUNTIF($G8:L8,"~*")),M$3),3),GeneticCode,2,FALSE)</f>
        <v>A</v>
      </c>
      <c r="N8" s="214" t="str">
        <f>VLOOKUP(MID($F8,CHOOSE(CodeType,N$2,N$2,N$2+2*(M$2-COUNTIF($G8:M8,"~*")),N$3),3),GeneticCode,2,FALSE)</f>
        <v>A</v>
      </c>
      <c r="O8" s="214" t="str">
        <f>VLOOKUP(MID($F8,CHOOSE(CodeType,O$2,O$2,O$2+2*(N$2-COUNTIF($G8:N8,"~*")),O$3),3),GeneticCode,2,FALSE)</f>
        <v>A</v>
      </c>
      <c r="P8" s="214" t="str">
        <f>VLOOKUP(MID($F8,CHOOSE(CodeType,P$2,P$2,P$2+2*(O$2-COUNTIF($G8:O8,"~*")),P$3),3),GeneticCode,2,FALSE)</f>
        <v>A</v>
      </c>
      <c r="Q8" s="214" t="str">
        <f>VLOOKUP(MID($F8,CHOOSE(CodeType,Q$2,Q$2,Q$2+2*(P$2-COUNTIF($G8:P8,"~*")),Q$3),3),GeneticCode,2,FALSE)</f>
        <v>A</v>
      </c>
      <c r="R8" s="214" t="str">
        <f>VLOOKUP(MID($F8,CHOOSE(CodeType,R$2,R$2,R$2+2*(Q$2-COUNTIF($G8:Q8,"~*")),R$3),3),GeneticCode,2,FALSE)</f>
        <v>A</v>
      </c>
      <c r="S8" s="214" t="str">
        <f>VLOOKUP(MID($F8,CHOOSE(CodeType,S$2,S$2,S$2+2*(R$2-COUNTIF($G8:R8,"~*")),S$3),3),GeneticCode,2,FALSE)</f>
        <v>A</v>
      </c>
      <c r="T8" s="214" t="str">
        <f>VLOOKUP(MID($F8,CHOOSE(CodeType,T$2,T$2,T$2+2*(S$2-COUNTIF($G8:S8,"~*")),T$3),3),GeneticCode,2,FALSE)</f>
        <v>A</v>
      </c>
      <c r="U8" s="214" t="str">
        <f>VLOOKUP(MID($F8,CHOOSE(CodeType,U$2,U$2,U$2+2*(T$2-COUNTIF($G8:T8,"~*")),U$3),3),GeneticCode,2,FALSE)</f>
        <v>A</v>
      </c>
      <c r="V8" s="214" t="str">
        <f>VLOOKUP(MID($F8,CHOOSE(CodeType,V$2,V$2,V$2+2*(U$2-COUNTIF($G8:U8,"~*")),V$3),3),GeneticCode,2,FALSE)</f>
        <v>A</v>
      </c>
      <c r="W8" s="214" t="str">
        <f>VLOOKUP(MID($F8,CHOOSE(CodeType,W$2,W$2,W$2+2*(V$2-COUNTIF($G8:V8,"~*")),W$3),3),GeneticCode,2,FALSE)</f>
        <v>A</v>
      </c>
      <c r="X8" s="214" t="str">
        <f>VLOOKUP(MID($F8,CHOOSE(CodeType,X$2,X$2,X$2+2*(W$2-COUNTIF($G8:W8,"~*")),X$3),3),GeneticCode,2,FALSE)</f>
        <v>A</v>
      </c>
      <c r="Y8" s="214" t="str">
        <f>VLOOKUP(MID($F8,CHOOSE(CodeType,Y$2,Y$2,Y$2+2*(X$2-COUNTIF($G8:X8,"~*")),Y$3),3),GeneticCode,2,FALSE)</f>
        <v>A</v>
      </c>
      <c r="Z8" s="214" t="str">
        <f>VLOOKUP(MID($F8,CHOOSE(CodeType,Z$2,Z$2,Z$2+2*(Y$2-COUNTIF($G8:Y8,"~*")),Z$3),3),GeneticCode,2,FALSE)</f>
        <v>A</v>
      </c>
      <c r="AA8" s="211" t="str">
        <f t="shared" si="4"/>
        <v>AAAAAAAAAAAAAAAAAAAA</v>
      </c>
      <c r="AB8" s="215" t="str">
        <f aca="true" t="shared" si="7" ref="AB8:AB71">IF(AND(CodeType=3,NOT(EXACT(AA8,REPT("*",20)))),SUBSTITUTE(AA8,"*",""),AA8)</f>
        <v>AAAAAAAAAAAAAAAAAAAA</v>
      </c>
      <c r="AC8" s="306" t="str">
        <f aca="true" t="shared" si="8" ref="AC8:AC71">IF(ISBLANK(E8),"",IF(ISERROR(FIND("*",AB8)),AB8,"no polypeptide"))</f>
        <v>AAAAAAAAAAAAAAAAAAAA</v>
      </c>
      <c r="AD8" s="307"/>
      <c r="AE8" s="3"/>
      <c r="AF8" s="217" t="str">
        <f aca="true" t="shared" si="9" ref="AF8:AF71">IF(ISBLANK(E8),"",CHOOSE(PutativeCodeType,LEFT(REPT(E8,3),LEN(E8)+2),"comma-free",REPT(E8,IF(LEN(E8)=3,1,3))))</f>
        <v>CCC</v>
      </c>
      <c r="AG8" s="218" t="str">
        <f aca="true" t="shared" si="10" ref="AG8:AG71">IF(ISBLANK($E8),"",VLOOKUP(MID($AF8,1,3),PutativeGeneticCode,2))</f>
        <v>A</v>
      </c>
      <c r="AH8" s="218">
        <f aca="true" t="shared" si="11" ref="AH8:AH71">IF(OR(ISBLANK($E8),LEN($AF8)&lt;CHOOSE(PutativeCodeType,4,"comma-free",4)),"",VLOOKUP(MID($AF8,CHOOSE(PutativeCodeType,2,"comma-free",4),3),PutativeGeneticCode,2))</f>
      </c>
      <c r="AI8" s="218">
        <f aca="true" t="shared" si="12" ref="AI8:AI71">IF(OR(ISBLANK($E8),LEN($AF8)&lt;CHOOSE(PutativeCodeType,5,"comma-free",7)),"",VLOOKUP(MID($AF8,CHOOSE(PutativeCodeType,3,"comma-free",7),3),PutativeGeneticCode,2))</f>
      </c>
      <c r="AJ8" s="219">
        <f aca="true" t="shared" si="13" ref="AJ8:AJ71">IF(OR(ISBLANK($E8),LEN($AF8)&lt;CHOOSE(PutativeCodeType,6,"comma-free",10)),"",VLOOKUP(MID($AF8,CHOOSE(PutativeCodeType,4,"comma-free",10),3),PutativeGeneticCode,2))</f>
      </c>
      <c r="AK8" s="220" t="str">
        <f aca="true" t="shared" si="14" ref="AK8:AK71">IF(LEN($AF8)=3,VLOOKUP(CONCATENATE(MID($AF8,2,2),LEFT($AF8,1)),PutativeGeneticCode,2),"")</f>
        <v>A</v>
      </c>
      <c r="AL8" s="219" t="str">
        <f aca="true" t="shared" si="15" ref="AL8:AL71">IF(LEN($AF8)=3,VLOOKUP(CONCATENATE(RIGHT($AF8,1),LEFT($AF8,2)),PutativeGeneticCode,2),"")</f>
        <v>A</v>
      </c>
      <c r="AM8" s="314" t="str">
        <f aca="true" t="shared" si="16" ref="AM8:AM71">IF(AND(PutativeCodeType=3,LEN(E8)=3),SUBSTITUTE(CONCATENATE(REPT(AG8,4)," or ",REPT(AK8,4)," or ",REPT(AL8,4)),"****","none"),IF(ISERROR(FIND("*",CONCATENATE(AG8,AH8,AI8,AJ8))),LEFT(REPT(CONCATENATE(AG8,AH8,AI8,AJ8),20),20),"no polypeptide"))</f>
        <v>AAAAAAAAAAAAAAAAAAAA</v>
      </c>
      <c r="AN8" s="315"/>
      <c r="AP8" s="17" t="s">
        <v>20</v>
      </c>
      <c r="AQ8" s="22"/>
      <c r="AR8" s="19" t="s">
        <v>43</v>
      </c>
      <c r="AS8" s="20"/>
      <c r="AT8" s="21" t="s">
        <v>60</v>
      </c>
      <c r="AU8" s="22"/>
      <c r="AV8" s="23" t="s">
        <v>105</v>
      </c>
      <c r="AW8" s="20"/>
    </row>
    <row r="9" spans="1:49" ht="16.5" thickBot="1">
      <c r="A9" s="211">
        <f>(9629821*C8+0.211327)-INT(9629821*C8+0.211327)</f>
        <v>0.03229619190096855</v>
      </c>
      <c r="B9" s="214">
        <f t="shared" si="5"/>
        <v>1</v>
      </c>
      <c r="C9" s="215">
        <f>(9629821*A9+0.211327)-INT(9629821*A9+0.211327)</f>
        <v>0.7583149768761359</v>
      </c>
      <c r="D9" s="295">
        <f t="shared" si="6"/>
        <v>3</v>
      </c>
      <c r="E9" s="292" t="s">
        <v>63</v>
      </c>
      <c r="F9" s="213" t="str">
        <f t="shared" si="2"/>
        <v>GGGGGGGGGGGGGGGGGGGGGGGGGGGGGGGGGGGGGGGGGGGGGGGGGGGGGGGGGGGGGGG</v>
      </c>
      <c r="G9" s="214" t="str">
        <f t="shared" si="3"/>
        <v>N</v>
      </c>
      <c r="H9" s="214" t="str">
        <f>VLOOKUP(MID($F9,CHOOSE(CodeType,H$2,H$2,H$2+2*(G$2-COUNTIF($G9:G9,"~*")),H$3),3),GeneticCode,2,FALSE)</f>
        <v>N</v>
      </c>
      <c r="I9" s="214" t="str">
        <f>VLOOKUP(MID($F9,CHOOSE(CodeType,I$2,I$2,I$2+2*(H$2-COUNTIF($G9:H9,"~*")),I$3),3),GeneticCode,2,FALSE)</f>
        <v>N</v>
      </c>
      <c r="J9" s="214" t="str">
        <f>VLOOKUP(MID($F9,CHOOSE(CodeType,J$2,J$2,J$2+2*(I$2-COUNTIF($G9:I9,"~*")),J$3),3),GeneticCode,2,FALSE)</f>
        <v>N</v>
      </c>
      <c r="K9" s="214" t="str">
        <f>VLOOKUP(MID($F9,CHOOSE(CodeType,K$2,K$2,K$2+2*(J$2-COUNTIF($G9:J9,"~*")),K$3),3),GeneticCode,2,FALSE)</f>
        <v>N</v>
      </c>
      <c r="L9" s="214" t="str">
        <f>VLOOKUP(MID($F9,CHOOSE(CodeType,L$2,L$2,L$2+2*(K$2-COUNTIF($G9:K9,"~*")),L$3),3),GeneticCode,2,FALSE)</f>
        <v>N</v>
      </c>
      <c r="M9" s="214" t="str">
        <f>VLOOKUP(MID($F9,CHOOSE(CodeType,M$2,M$2,M$2+2*(L$2-COUNTIF($G9:L9,"~*")),M$3),3),GeneticCode,2,FALSE)</f>
        <v>N</v>
      </c>
      <c r="N9" s="214" t="str">
        <f>VLOOKUP(MID($F9,CHOOSE(CodeType,N$2,N$2,N$2+2*(M$2-COUNTIF($G9:M9,"~*")),N$3),3),GeneticCode,2,FALSE)</f>
        <v>N</v>
      </c>
      <c r="O9" s="214" t="str">
        <f>VLOOKUP(MID($F9,CHOOSE(CodeType,O$2,O$2,O$2+2*(N$2-COUNTIF($G9:N9,"~*")),O$3),3),GeneticCode,2,FALSE)</f>
        <v>N</v>
      </c>
      <c r="P9" s="214" t="str">
        <f>VLOOKUP(MID($F9,CHOOSE(CodeType,P$2,P$2,P$2+2*(O$2-COUNTIF($G9:O9,"~*")),P$3),3),GeneticCode,2,FALSE)</f>
        <v>N</v>
      </c>
      <c r="Q9" s="214" t="str">
        <f>VLOOKUP(MID($F9,CHOOSE(CodeType,Q$2,Q$2,Q$2+2*(P$2-COUNTIF($G9:P9,"~*")),Q$3),3),GeneticCode,2,FALSE)</f>
        <v>N</v>
      </c>
      <c r="R9" s="214" t="str">
        <f>VLOOKUP(MID($F9,CHOOSE(CodeType,R$2,R$2,R$2+2*(Q$2-COUNTIF($G9:Q9,"~*")),R$3),3),GeneticCode,2,FALSE)</f>
        <v>N</v>
      </c>
      <c r="S9" s="214" t="str">
        <f>VLOOKUP(MID($F9,CHOOSE(CodeType,S$2,S$2,S$2+2*(R$2-COUNTIF($G9:R9,"~*")),S$3),3),GeneticCode,2,FALSE)</f>
        <v>N</v>
      </c>
      <c r="T9" s="214" t="str">
        <f>VLOOKUP(MID($F9,CHOOSE(CodeType,T$2,T$2,T$2+2*(S$2-COUNTIF($G9:S9,"~*")),T$3),3),GeneticCode,2,FALSE)</f>
        <v>N</v>
      </c>
      <c r="U9" s="214" t="str">
        <f>VLOOKUP(MID($F9,CHOOSE(CodeType,U$2,U$2,U$2+2*(T$2-COUNTIF($G9:T9,"~*")),U$3),3),GeneticCode,2,FALSE)</f>
        <v>N</v>
      </c>
      <c r="V9" s="214" t="str">
        <f>VLOOKUP(MID($F9,CHOOSE(CodeType,V$2,V$2,V$2+2*(U$2-COUNTIF($G9:U9,"~*")),V$3),3),GeneticCode,2,FALSE)</f>
        <v>N</v>
      </c>
      <c r="W9" s="214" t="str">
        <f>VLOOKUP(MID($F9,CHOOSE(CodeType,W$2,W$2,W$2+2*(V$2-COUNTIF($G9:V9,"~*")),W$3),3),GeneticCode,2,FALSE)</f>
        <v>N</v>
      </c>
      <c r="X9" s="214" t="str">
        <f>VLOOKUP(MID($F9,CHOOSE(CodeType,X$2,X$2,X$2+2*(W$2-COUNTIF($G9:W9,"~*")),X$3),3),GeneticCode,2,FALSE)</f>
        <v>N</v>
      </c>
      <c r="Y9" s="214" t="str">
        <f>VLOOKUP(MID($F9,CHOOSE(CodeType,Y$2,Y$2,Y$2+2*(X$2-COUNTIF($G9:X9,"~*")),Y$3),3),GeneticCode,2,FALSE)</f>
        <v>N</v>
      </c>
      <c r="Z9" s="214" t="str">
        <f>VLOOKUP(MID($F9,CHOOSE(CodeType,Z$2,Z$2,Z$2+2*(Y$2-COUNTIF($G9:Y9,"~*")),Z$3),3),GeneticCode,2,FALSE)</f>
        <v>N</v>
      </c>
      <c r="AA9" s="211" t="str">
        <f t="shared" si="4"/>
        <v>NNNNNNNNNNNNNNNNNNNN</v>
      </c>
      <c r="AB9" s="215" t="str">
        <f t="shared" si="7"/>
        <v>NNNNNNNNNNNNNNNNNNNN</v>
      </c>
      <c r="AC9" s="306" t="str">
        <f t="shared" si="8"/>
        <v>NNNNNNNNNNNNNNNNNNNN</v>
      </c>
      <c r="AD9" s="307"/>
      <c r="AE9" s="3"/>
      <c r="AF9" s="217" t="str">
        <f t="shared" si="9"/>
        <v>GGG</v>
      </c>
      <c r="AG9" s="218" t="str">
        <f t="shared" si="10"/>
        <v>N</v>
      </c>
      <c r="AH9" s="218">
        <f t="shared" si="11"/>
      </c>
      <c r="AI9" s="218">
        <f t="shared" si="12"/>
      </c>
      <c r="AJ9" s="219">
        <f t="shared" si="13"/>
      </c>
      <c r="AK9" s="220" t="str">
        <f t="shared" si="14"/>
        <v>N</v>
      </c>
      <c r="AL9" s="219" t="str">
        <f t="shared" si="15"/>
        <v>N</v>
      </c>
      <c r="AM9" s="314" t="str">
        <f t="shared" si="16"/>
        <v>NNNNNNNNNNNNNNNNNNNN</v>
      </c>
      <c r="AN9" s="315"/>
      <c r="AP9" s="24" t="s">
        <v>79</v>
      </c>
      <c r="AQ9" s="25"/>
      <c r="AR9" s="26" t="s">
        <v>86</v>
      </c>
      <c r="AS9" s="27"/>
      <c r="AT9" s="28" t="s">
        <v>93</v>
      </c>
      <c r="AU9" s="25"/>
      <c r="AV9" s="29" t="s">
        <v>106</v>
      </c>
      <c r="AW9" s="27"/>
    </row>
    <row r="10" spans="1:49" ht="15.75">
      <c r="A10" s="211">
        <f>(9629821*C9+0.211327)-INT(9629821*C9+0.211327)</f>
        <v>0.7002633279189467</v>
      </c>
      <c r="B10" s="214">
        <f t="shared" si="5"/>
        <v>3</v>
      </c>
      <c r="C10" s="215">
        <f>(9629821*A10+0.211327)-INT(9629821*A10+0.211327)</f>
        <v>0.7120507592335343</v>
      </c>
      <c r="D10" s="295">
        <f t="shared" si="6"/>
        <v>4</v>
      </c>
      <c r="E10" s="292" t="s">
        <v>137</v>
      </c>
      <c r="F10" s="213" t="str">
        <f t="shared" si="2"/>
        <v>UUUUUUUUUUUUUUUUUUUUUUUUUUUUUUUUUUUUUUUUUUUUUUUUUUUUUUUUUUUUU</v>
      </c>
      <c r="G10" s="214" t="str">
        <f t="shared" si="3"/>
        <v>L</v>
      </c>
      <c r="H10" s="214" t="str">
        <f>VLOOKUP(MID($F10,CHOOSE(CodeType,H$2,H$2,H$2+2*(G$2-COUNTIF($G10:G10,"~*")),H$3),3),GeneticCode,2,FALSE)</f>
        <v>L</v>
      </c>
      <c r="I10" s="214" t="str">
        <f>VLOOKUP(MID($F10,CHOOSE(CodeType,I$2,I$2,I$2+2*(H$2-COUNTIF($G10:H10,"~*")),I$3),3),GeneticCode,2,FALSE)</f>
        <v>L</v>
      </c>
      <c r="J10" s="214" t="str">
        <f>VLOOKUP(MID($F10,CHOOSE(CodeType,J$2,J$2,J$2+2*(I$2-COUNTIF($G10:I10,"~*")),J$3),3),GeneticCode,2,FALSE)</f>
        <v>L</v>
      </c>
      <c r="K10" s="214" t="str">
        <f>VLOOKUP(MID($F10,CHOOSE(CodeType,K$2,K$2,K$2+2*(J$2-COUNTIF($G10:J10,"~*")),K$3),3),GeneticCode,2,FALSE)</f>
        <v>L</v>
      </c>
      <c r="L10" s="214" t="str">
        <f>VLOOKUP(MID($F10,CHOOSE(CodeType,L$2,L$2,L$2+2*(K$2-COUNTIF($G10:K10,"~*")),L$3),3),GeneticCode,2,FALSE)</f>
        <v>L</v>
      </c>
      <c r="M10" s="214" t="str">
        <f>VLOOKUP(MID($F10,CHOOSE(CodeType,M$2,M$2,M$2+2*(L$2-COUNTIF($G10:L10,"~*")),M$3),3),GeneticCode,2,FALSE)</f>
        <v>L</v>
      </c>
      <c r="N10" s="214" t="str">
        <f>VLOOKUP(MID($F10,CHOOSE(CodeType,N$2,N$2,N$2+2*(M$2-COUNTIF($G10:M10,"~*")),N$3),3),GeneticCode,2,FALSE)</f>
        <v>L</v>
      </c>
      <c r="O10" s="214" t="str">
        <f>VLOOKUP(MID($F10,CHOOSE(CodeType,O$2,O$2,O$2+2*(N$2-COUNTIF($G10:N10,"~*")),O$3),3),GeneticCode,2,FALSE)</f>
        <v>L</v>
      </c>
      <c r="P10" s="214" t="str">
        <f>VLOOKUP(MID($F10,CHOOSE(CodeType,P$2,P$2,P$2+2*(O$2-COUNTIF($G10:O10,"~*")),P$3),3),GeneticCode,2,FALSE)</f>
        <v>L</v>
      </c>
      <c r="Q10" s="214" t="str">
        <f>VLOOKUP(MID($F10,CHOOSE(CodeType,Q$2,Q$2,Q$2+2*(P$2-COUNTIF($G10:P10,"~*")),Q$3),3),GeneticCode,2,FALSE)</f>
        <v>L</v>
      </c>
      <c r="R10" s="214" t="str">
        <f>VLOOKUP(MID($F10,CHOOSE(CodeType,R$2,R$2,R$2+2*(Q$2-COUNTIF($G10:Q10,"~*")),R$3),3),GeneticCode,2,FALSE)</f>
        <v>L</v>
      </c>
      <c r="S10" s="214" t="str">
        <f>VLOOKUP(MID($F10,CHOOSE(CodeType,S$2,S$2,S$2+2*(R$2-COUNTIF($G10:R10,"~*")),S$3),3),GeneticCode,2,FALSE)</f>
        <v>L</v>
      </c>
      <c r="T10" s="214" t="str">
        <f>VLOOKUP(MID($F10,CHOOSE(CodeType,T$2,T$2,T$2+2*(S$2-COUNTIF($G10:S10,"~*")),T$3),3),GeneticCode,2,FALSE)</f>
        <v>L</v>
      </c>
      <c r="U10" s="214" t="str">
        <f>VLOOKUP(MID($F10,CHOOSE(CodeType,U$2,U$2,U$2+2*(T$2-COUNTIF($G10:T10,"~*")),U$3),3),GeneticCode,2,FALSE)</f>
        <v>L</v>
      </c>
      <c r="V10" s="214" t="str">
        <f>VLOOKUP(MID($F10,CHOOSE(CodeType,V$2,V$2,V$2+2*(U$2-COUNTIF($G10:U10,"~*")),V$3),3),GeneticCode,2,FALSE)</f>
        <v>L</v>
      </c>
      <c r="W10" s="214" t="str">
        <f>VLOOKUP(MID($F10,CHOOSE(CodeType,W$2,W$2,W$2+2*(V$2-COUNTIF($G10:V10,"~*")),W$3),3),GeneticCode,2,FALSE)</f>
        <v>L</v>
      </c>
      <c r="X10" s="214" t="str">
        <f>VLOOKUP(MID($F10,CHOOSE(CodeType,X$2,X$2,X$2+2*(W$2-COUNTIF($G10:W10,"~*")),X$3),3),GeneticCode,2,FALSE)</f>
        <v>L</v>
      </c>
      <c r="Y10" s="214" t="str">
        <f>VLOOKUP(MID($F10,CHOOSE(CodeType,Y$2,Y$2,Y$2+2*(X$2-COUNTIF($G10:X10,"~*")),Y$3),3),GeneticCode,2,FALSE)</f>
        <v>L</v>
      </c>
      <c r="Z10" s="214" t="str">
        <f>VLOOKUP(MID($F10,CHOOSE(CodeType,Z$2,Z$2,Z$2+2*(Y$2-COUNTIF($G10:Y10,"~*")),Z$3),3),GeneticCode,2,FALSE)</f>
        <v>L</v>
      </c>
      <c r="AA10" s="211" t="str">
        <f t="shared" si="4"/>
        <v>LLLLLLLLLLLLLLLLLLLL</v>
      </c>
      <c r="AB10" s="215" t="str">
        <f t="shared" si="7"/>
        <v>LLLLLLLLLLLLLLLLLLLL</v>
      </c>
      <c r="AC10" s="306" t="str">
        <f t="shared" si="8"/>
        <v>LLLLLLLLLLLLLLLLLLLL</v>
      </c>
      <c r="AD10" s="307"/>
      <c r="AE10" s="3"/>
      <c r="AF10" s="217" t="str">
        <f t="shared" si="9"/>
        <v>UUU</v>
      </c>
      <c r="AG10" s="218" t="str">
        <f t="shared" si="10"/>
        <v>L</v>
      </c>
      <c r="AH10" s="218">
        <f t="shared" si="11"/>
      </c>
      <c r="AI10" s="218">
        <f t="shared" si="12"/>
      </c>
      <c r="AJ10" s="219">
        <f t="shared" si="13"/>
      </c>
      <c r="AK10" s="220" t="str">
        <f t="shared" si="14"/>
        <v>L</v>
      </c>
      <c r="AL10" s="219" t="str">
        <f t="shared" si="15"/>
        <v>L</v>
      </c>
      <c r="AM10" s="314" t="str">
        <f t="shared" si="16"/>
        <v>LLLLLLLLLLLLLLLLLLLL</v>
      </c>
      <c r="AN10" s="315"/>
      <c r="AP10" s="11" t="s">
        <v>21</v>
      </c>
      <c r="AQ10" s="30"/>
      <c r="AR10" s="13" t="s">
        <v>44</v>
      </c>
      <c r="AS10" s="14"/>
      <c r="AT10" s="15" t="s">
        <v>61</v>
      </c>
      <c r="AU10" s="30"/>
      <c r="AV10" s="16" t="s">
        <v>107</v>
      </c>
      <c r="AW10" s="14" t="s">
        <v>11</v>
      </c>
    </row>
    <row r="11" spans="1:49" ht="15.75">
      <c r="A11" s="211">
        <f aca="true" t="shared" si="17" ref="A11:A74">(9629821*C10+0.211327)-INT(9629821*C10+0.211327)</f>
        <v>0.5656600324437022</v>
      </c>
      <c r="B11" s="214">
        <f t="shared" si="5"/>
        <v>2</v>
      </c>
      <c r="C11" s="215">
        <f aca="true" t="shared" si="18" ref="C11:C74">(9629821*A11+0.211327)-INT(9629821*A11+0.211327)</f>
        <v>0.07061404455453157</v>
      </c>
      <c r="D11" s="295">
        <f t="shared" si="6"/>
        <v>5</v>
      </c>
      <c r="E11" s="292" t="s">
        <v>20</v>
      </c>
      <c r="F11" s="213" t="str">
        <f t="shared" si="2"/>
        <v>CGACGACGACGACGACGACGACGACGACGACGACGACGACGACGACGACGACGACGACGACGA</v>
      </c>
      <c r="G11" s="214" t="str">
        <f t="shared" si="3"/>
        <v>R</v>
      </c>
      <c r="H11" s="214" t="str">
        <f>VLOOKUP(MID($F11,CHOOSE(CodeType,H$2,H$2,H$2+2*(G$2-COUNTIF($G11:G11,"~*")),H$3),3),GeneticCode,2,FALSE)</f>
        <v>R</v>
      </c>
      <c r="I11" s="214" t="str">
        <f>VLOOKUP(MID($F11,CHOOSE(CodeType,I$2,I$2,I$2+2*(H$2-COUNTIF($G11:H11,"~*")),I$3),3),GeneticCode,2,FALSE)</f>
        <v>R</v>
      </c>
      <c r="J11" s="214" t="str">
        <f>VLOOKUP(MID($F11,CHOOSE(CodeType,J$2,J$2,J$2+2*(I$2-COUNTIF($G11:I11,"~*")),J$3),3),GeneticCode,2,FALSE)</f>
        <v>R</v>
      </c>
      <c r="K11" s="214" t="str">
        <f>VLOOKUP(MID($F11,CHOOSE(CodeType,K$2,K$2,K$2+2*(J$2-COUNTIF($G11:J11,"~*")),K$3),3),GeneticCode,2,FALSE)</f>
        <v>R</v>
      </c>
      <c r="L11" s="214" t="str">
        <f>VLOOKUP(MID($F11,CHOOSE(CodeType,L$2,L$2,L$2+2*(K$2-COUNTIF($G11:K11,"~*")),L$3),3),GeneticCode,2,FALSE)</f>
        <v>R</v>
      </c>
      <c r="M11" s="214" t="str">
        <f>VLOOKUP(MID($F11,CHOOSE(CodeType,M$2,M$2,M$2+2*(L$2-COUNTIF($G11:L11,"~*")),M$3),3),GeneticCode,2,FALSE)</f>
        <v>R</v>
      </c>
      <c r="N11" s="214" t="str">
        <f>VLOOKUP(MID($F11,CHOOSE(CodeType,N$2,N$2,N$2+2*(M$2-COUNTIF($G11:M11,"~*")),N$3),3),GeneticCode,2,FALSE)</f>
        <v>R</v>
      </c>
      <c r="O11" s="214" t="str">
        <f>VLOOKUP(MID($F11,CHOOSE(CodeType,O$2,O$2,O$2+2*(N$2-COUNTIF($G11:N11,"~*")),O$3),3),GeneticCode,2,FALSE)</f>
        <v>R</v>
      </c>
      <c r="P11" s="214" t="str">
        <f>VLOOKUP(MID($F11,CHOOSE(CodeType,P$2,P$2,P$2+2*(O$2-COUNTIF($G11:O11,"~*")),P$3),3),GeneticCode,2,FALSE)</f>
        <v>R</v>
      </c>
      <c r="Q11" s="214" t="str">
        <f>VLOOKUP(MID($F11,CHOOSE(CodeType,Q$2,Q$2,Q$2+2*(P$2-COUNTIF($G11:P11,"~*")),Q$3),3),GeneticCode,2,FALSE)</f>
        <v>R</v>
      </c>
      <c r="R11" s="214" t="str">
        <f>VLOOKUP(MID($F11,CHOOSE(CodeType,R$2,R$2,R$2+2*(Q$2-COUNTIF($G11:Q11,"~*")),R$3),3),GeneticCode,2,FALSE)</f>
        <v>R</v>
      </c>
      <c r="S11" s="214" t="str">
        <f>VLOOKUP(MID($F11,CHOOSE(CodeType,S$2,S$2,S$2+2*(R$2-COUNTIF($G11:R11,"~*")),S$3),3),GeneticCode,2,FALSE)</f>
        <v>R</v>
      </c>
      <c r="T11" s="214" t="str">
        <f>VLOOKUP(MID($F11,CHOOSE(CodeType,T$2,T$2,T$2+2*(S$2-COUNTIF($G11:S11,"~*")),T$3),3),GeneticCode,2,FALSE)</f>
        <v>R</v>
      </c>
      <c r="U11" s="214" t="str">
        <f>VLOOKUP(MID($F11,CHOOSE(CodeType,U$2,U$2,U$2+2*(T$2-COUNTIF($G11:T11,"~*")),U$3),3),GeneticCode,2,FALSE)</f>
        <v>R</v>
      </c>
      <c r="V11" s="214" t="str">
        <f>VLOOKUP(MID($F11,CHOOSE(CodeType,V$2,V$2,V$2+2*(U$2-COUNTIF($G11:U11,"~*")),V$3),3),GeneticCode,2,FALSE)</f>
        <v>R</v>
      </c>
      <c r="W11" s="214" t="str">
        <f>VLOOKUP(MID($F11,CHOOSE(CodeType,W$2,W$2,W$2+2*(V$2-COUNTIF($G11:V11,"~*")),W$3),3),GeneticCode,2,FALSE)</f>
        <v>R</v>
      </c>
      <c r="X11" s="214" t="str">
        <f>VLOOKUP(MID($F11,CHOOSE(CodeType,X$2,X$2,X$2+2*(W$2-COUNTIF($G11:W11,"~*")),X$3),3),GeneticCode,2,FALSE)</f>
        <v>R</v>
      </c>
      <c r="Y11" s="214" t="str">
        <f>VLOOKUP(MID($F11,CHOOSE(CodeType,Y$2,Y$2,Y$2+2*(X$2-COUNTIF($G11:X11,"~*")),Y$3),3),GeneticCode,2,FALSE)</f>
        <v>R</v>
      </c>
      <c r="Z11" s="214" t="str">
        <f>VLOOKUP(MID($F11,CHOOSE(CodeType,Z$2,Z$2,Z$2+2*(Y$2-COUNTIF($G11:Y11,"~*")),Z$3),3),GeneticCode,2,FALSE)</f>
        <v>R</v>
      </c>
      <c r="AA11" s="211" t="str">
        <f t="shared" si="4"/>
        <v>RRRRRRRRRRRRRRRRRRRR</v>
      </c>
      <c r="AB11" s="215" t="str">
        <f t="shared" si="7"/>
        <v>RRRRRRRRRRRRRRRRRRRR</v>
      </c>
      <c r="AC11" s="306" t="str">
        <f t="shared" si="8"/>
        <v>RRRRRRRRRRRRRRRRRRRR</v>
      </c>
      <c r="AD11" s="307"/>
      <c r="AE11" s="3"/>
      <c r="AF11" s="217" t="str">
        <f t="shared" si="9"/>
        <v>ACGAC</v>
      </c>
      <c r="AG11" s="218" t="str">
        <f t="shared" si="10"/>
        <v>?</v>
      </c>
      <c r="AH11" s="218" t="str">
        <f t="shared" si="11"/>
        <v>?</v>
      </c>
      <c r="AI11" s="218" t="str">
        <f t="shared" si="12"/>
        <v>?</v>
      </c>
      <c r="AJ11" s="219">
        <f t="shared" si="13"/>
      </c>
      <c r="AK11" s="220">
        <f t="shared" si="14"/>
      </c>
      <c r="AL11" s="219">
        <f t="shared" si="15"/>
      </c>
      <c r="AM11" s="314" t="str">
        <f t="shared" si="16"/>
        <v>????????????????????</v>
      </c>
      <c r="AN11" s="315"/>
      <c r="AP11" s="17" t="s">
        <v>24</v>
      </c>
      <c r="AQ11" s="22"/>
      <c r="AR11" s="19" t="s">
        <v>45</v>
      </c>
      <c r="AS11" s="20"/>
      <c r="AT11" s="21" t="s">
        <v>64</v>
      </c>
      <c r="AU11" s="22"/>
      <c r="AV11" s="23" t="s">
        <v>108</v>
      </c>
      <c r="AW11" s="20"/>
    </row>
    <row r="12" spans="1:49" ht="15.75">
      <c r="A12" s="211">
        <f t="shared" si="17"/>
        <v>0.8204731638543308</v>
      </c>
      <c r="B12" s="214">
        <f t="shared" si="5"/>
        <v>3</v>
      </c>
      <c r="C12" s="215">
        <f t="shared" si="18"/>
        <v>0.9145478755235672</v>
      </c>
      <c r="D12" s="295">
        <f t="shared" si="6"/>
        <v>6</v>
      </c>
      <c r="E12" s="292" t="s">
        <v>139</v>
      </c>
      <c r="F12" s="213" t="str">
        <f t="shared" si="2"/>
        <v>GUACGUACGUACGUACGUACGUACGUACGUACGUACGUACGUACGUACGUACGUACGUACGUA</v>
      </c>
      <c r="G12" s="214" t="str">
        <f t="shared" si="3"/>
        <v>*</v>
      </c>
      <c r="H12" s="214" t="str">
        <f>VLOOKUP(MID($F12,CHOOSE(CodeType,H$2,H$2,H$2+2*(G$2-COUNTIF($G12:G12,"~*")),H$3),3),GeneticCode,2,FALSE)</f>
        <v>T</v>
      </c>
      <c r="I12" s="214" t="str">
        <f>VLOOKUP(MID($F12,CHOOSE(CodeType,I$2,I$2,I$2+2*(H$2-COUNTIF($G12:H12,"~*")),I$3),3),GeneticCode,2,FALSE)</f>
        <v>H</v>
      </c>
      <c r="J12" s="214" t="str">
        <f>VLOOKUP(MID($F12,CHOOSE(CodeType,J$2,J$2,J$2+2*(I$2-COUNTIF($G12:I12,"~*")),J$3),3),GeneticCode,2,FALSE)</f>
        <v>T</v>
      </c>
      <c r="K12" s="214" t="str">
        <f>VLOOKUP(MID($F12,CHOOSE(CodeType,K$2,K$2,K$2+2*(J$2-COUNTIF($G12:J12,"~*")),K$3),3),GeneticCode,2,FALSE)</f>
        <v>*</v>
      </c>
      <c r="L12" s="214" t="str">
        <f>VLOOKUP(MID($F12,CHOOSE(CodeType,L$2,L$2,L$2+2*(K$2-COUNTIF($G12:K12,"~*")),L$3),3),GeneticCode,2,FALSE)</f>
        <v>T</v>
      </c>
      <c r="M12" s="214" t="str">
        <f>VLOOKUP(MID($F12,CHOOSE(CodeType,M$2,M$2,M$2+2*(L$2-COUNTIF($G12:L12,"~*")),M$3),3),GeneticCode,2,FALSE)</f>
        <v>H</v>
      </c>
      <c r="N12" s="214" t="str">
        <f>VLOOKUP(MID($F12,CHOOSE(CodeType,N$2,N$2,N$2+2*(M$2-COUNTIF($G12:M12,"~*")),N$3),3),GeneticCode,2,FALSE)</f>
        <v>T</v>
      </c>
      <c r="O12" s="214" t="str">
        <f>VLOOKUP(MID($F12,CHOOSE(CodeType,O$2,O$2,O$2+2*(N$2-COUNTIF($G12:N12,"~*")),O$3),3),GeneticCode,2,FALSE)</f>
        <v>*</v>
      </c>
      <c r="P12" s="214" t="str">
        <f>VLOOKUP(MID($F12,CHOOSE(CodeType,P$2,P$2,P$2+2*(O$2-COUNTIF($G12:O12,"~*")),P$3),3),GeneticCode,2,FALSE)</f>
        <v>T</v>
      </c>
      <c r="Q12" s="214" t="str">
        <f>VLOOKUP(MID($F12,CHOOSE(CodeType,Q$2,Q$2,Q$2+2*(P$2-COUNTIF($G12:P12,"~*")),Q$3),3),GeneticCode,2,FALSE)</f>
        <v>H</v>
      </c>
      <c r="R12" s="214" t="str">
        <f>VLOOKUP(MID($F12,CHOOSE(CodeType,R$2,R$2,R$2+2*(Q$2-COUNTIF($G12:Q12,"~*")),R$3),3),GeneticCode,2,FALSE)</f>
        <v>T</v>
      </c>
      <c r="S12" s="214" t="str">
        <f>VLOOKUP(MID($F12,CHOOSE(CodeType,S$2,S$2,S$2+2*(R$2-COUNTIF($G12:R12,"~*")),S$3),3),GeneticCode,2,FALSE)</f>
        <v>*</v>
      </c>
      <c r="T12" s="214" t="str">
        <f>VLOOKUP(MID($F12,CHOOSE(CodeType,T$2,T$2,T$2+2*(S$2-COUNTIF($G12:S12,"~*")),T$3),3),GeneticCode,2,FALSE)</f>
        <v>T</v>
      </c>
      <c r="U12" s="214" t="str">
        <f>VLOOKUP(MID($F12,CHOOSE(CodeType,U$2,U$2,U$2+2*(T$2-COUNTIF($G12:T12,"~*")),U$3),3),GeneticCode,2,FALSE)</f>
        <v>H</v>
      </c>
      <c r="V12" s="214" t="str">
        <f>VLOOKUP(MID($F12,CHOOSE(CodeType,V$2,V$2,V$2+2*(U$2-COUNTIF($G12:U12,"~*")),V$3),3),GeneticCode,2,FALSE)</f>
        <v>T</v>
      </c>
      <c r="W12" s="214" t="str">
        <f>VLOOKUP(MID($F12,CHOOSE(CodeType,W$2,W$2,W$2+2*(V$2-COUNTIF($G12:V12,"~*")),W$3),3),GeneticCode,2,FALSE)</f>
        <v>*</v>
      </c>
      <c r="X12" s="214" t="str">
        <f>VLOOKUP(MID($F12,CHOOSE(CodeType,X$2,X$2,X$2+2*(W$2-COUNTIF($G12:W12,"~*")),X$3),3),GeneticCode,2,FALSE)</f>
        <v>T</v>
      </c>
      <c r="Y12" s="214" t="str">
        <f>VLOOKUP(MID($F12,CHOOSE(CodeType,Y$2,Y$2,Y$2+2*(X$2-COUNTIF($G12:X12,"~*")),Y$3),3),GeneticCode,2,FALSE)</f>
        <v>H</v>
      </c>
      <c r="Z12" s="214" t="str">
        <f>VLOOKUP(MID($F12,CHOOSE(CodeType,Z$2,Z$2,Z$2+2*(Y$2-COUNTIF($G12:Y12,"~*")),Z$3),3),GeneticCode,2,FALSE)</f>
        <v>T</v>
      </c>
      <c r="AA12" s="211" t="str">
        <f t="shared" si="4"/>
        <v>*THT*THT*THT*THT*THT</v>
      </c>
      <c r="AB12" s="215" t="str">
        <f t="shared" si="7"/>
        <v>*THT*THT*THT*THT*THT</v>
      </c>
      <c r="AC12" s="306" t="str">
        <f t="shared" si="8"/>
        <v>no polypeptide</v>
      </c>
      <c r="AD12" s="307"/>
      <c r="AE12" s="3"/>
      <c r="AF12" s="217" t="str">
        <f t="shared" si="9"/>
        <v>ACGUAC</v>
      </c>
      <c r="AG12" s="218" t="str">
        <f t="shared" si="10"/>
        <v>?</v>
      </c>
      <c r="AH12" s="218" t="str">
        <f t="shared" si="11"/>
        <v>?</v>
      </c>
      <c r="AI12" s="218" t="str">
        <f t="shared" si="12"/>
        <v>?</v>
      </c>
      <c r="AJ12" s="219" t="str">
        <f t="shared" si="13"/>
        <v>?</v>
      </c>
      <c r="AK12" s="220">
        <f t="shared" si="14"/>
      </c>
      <c r="AL12" s="219">
        <f t="shared" si="15"/>
      </c>
      <c r="AM12" s="314" t="str">
        <f t="shared" si="16"/>
        <v>????????????????????</v>
      </c>
      <c r="AN12" s="315"/>
      <c r="AP12" s="17" t="s">
        <v>27</v>
      </c>
      <c r="AQ12" s="22"/>
      <c r="AR12" s="19" t="s">
        <v>46</v>
      </c>
      <c r="AS12" s="20"/>
      <c r="AT12" s="21" t="s">
        <v>65</v>
      </c>
      <c r="AU12" s="22" t="s">
        <v>14</v>
      </c>
      <c r="AV12" s="23" t="s">
        <v>109</v>
      </c>
      <c r="AW12" s="20"/>
    </row>
    <row r="13" spans="1:49" ht="16.5" thickBot="1">
      <c r="A13" s="211">
        <f t="shared" si="17"/>
        <v>0.5485492330044508</v>
      </c>
      <c r="B13" s="214">
        <f t="shared" si="5"/>
        <v>2</v>
      </c>
      <c r="C13" s="215">
        <f t="shared" si="18"/>
        <v>0.13484715297818184</v>
      </c>
      <c r="D13" s="295">
        <f t="shared" si="6"/>
        <v>7</v>
      </c>
      <c r="E13" s="292" t="s">
        <v>44</v>
      </c>
      <c r="F13" s="213" t="str">
        <f t="shared" si="2"/>
        <v>GACGACGACGACGACGACGACGACGACGACGACGACGACGACGACGACGACGACGACGACGAC</v>
      </c>
      <c r="G13" s="214" t="str">
        <f t="shared" si="3"/>
        <v>R</v>
      </c>
      <c r="H13" s="214" t="str">
        <f>VLOOKUP(MID($F13,CHOOSE(CodeType,H$2,H$2,H$2+2*(G$2-COUNTIF($G13:G13,"~*")),H$3),3),GeneticCode,2,FALSE)</f>
        <v>R</v>
      </c>
      <c r="I13" s="214" t="str">
        <f>VLOOKUP(MID($F13,CHOOSE(CodeType,I$2,I$2,I$2+2*(H$2-COUNTIF($G13:H13,"~*")),I$3),3),GeneticCode,2,FALSE)</f>
        <v>R</v>
      </c>
      <c r="J13" s="214" t="str">
        <f>VLOOKUP(MID($F13,CHOOSE(CodeType,J$2,J$2,J$2+2*(I$2-COUNTIF($G13:I13,"~*")),J$3),3),GeneticCode,2,FALSE)</f>
        <v>R</v>
      </c>
      <c r="K13" s="214" t="str">
        <f>VLOOKUP(MID($F13,CHOOSE(CodeType,K$2,K$2,K$2+2*(J$2-COUNTIF($G13:J13,"~*")),K$3),3),GeneticCode,2,FALSE)</f>
        <v>R</v>
      </c>
      <c r="L13" s="214" t="str">
        <f>VLOOKUP(MID($F13,CHOOSE(CodeType,L$2,L$2,L$2+2*(K$2-COUNTIF($G13:K13,"~*")),L$3),3),GeneticCode,2,FALSE)</f>
        <v>R</v>
      </c>
      <c r="M13" s="214" t="str">
        <f>VLOOKUP(MID($F13,CHOOSE(CodeType,M$2,M$2,M$2+2*(L$2-COUNTIF($G13:L13,"~*")),M$3),3),GeneticCode,2,FALSE)</f>
        <v>R</v>
      </c>
      <c r="N13" s="214" t="str">
        <f>VLOOKUP(MID($F13,CHOOSE(CodeType,N$2,N$2,N$2+2*(M$2-COUNTIF($G13:M13,"~*")),N$3),3),GeneticCode,2,FALSE)</f>
        <v>R</v>
      </c>
      <c r="O13" s="214" t="str">
        <f>VLOOKUP(MID($F13,CHOOSE(CodeType,O$2,O$2,O$2+2*(N$2-COUNTIF($G13:N13,"~*")),O$3),3),GeneticCode,2,FALSE)</f>
        <v>R</v>
      </c>
      <c r="P13" s="214" t="str">
        <f>VLOOKUP(MID($F13,CHOOSE(CodeType,P$2,P$2,P$2+2*(O$2-COUNTIF($G13:O13,"~*")),P$3),3),GeneticCode,2,FALSE)</f>
        <v>R</v>
      </c>
      <c r="Q13" s="214" t="str">
        <f>VLOOKUP(MID($F13,CHOOSE(CodeType,Q$2,Q$2,Q$2+2*(P$2-COUNTIF($G13:P13,"~*")),Q$3),3),GeneticCode,2,FALSE)</f>
        <v>R</v>
      </c>
      <c r="R13" s="214" t="str">
        <f>VLOOKUP(MID($F13,CHOOSE(CodeType,R$2,R$2,R$2+2*(Q$2-COUNTIF($G13:Q13,"~*")),R$3),3),GeneticCode,2,FALSE)</f>
        <v>R</v>
      </c>
      <c r="S13" s="214" t="str">
        <f>VLOOKUP(MID($F13,CHOOSE(CodeType,S$2,S$2,S$2+2*(R$2-COUNTIF($G13:R13,"~*")),S$3),3),GeneticCode,2,FALSE)</f>
        <v>R</v>
      </c>
      <c r="T13" s="214" t="str">
        <f>VLOOKUP(MID($F13,CHOOSE(CodeType,T$2,T$2,T$2+2*(S$2-COUNTIF($G13:S13,"~*")),T$3),3),GeneticCode,2,FALSE)</f>
        <v>R</v>
      </c>
      <c r="U13" s="214" t="str">
        <f>VLOOKUP(MID($F13,CHOOSE(CodeType,U$2,U$2,U$2+2*(T$2-COUNTIF($G13:T13,"~*")),U$3),3),GeneticCode,2,FALSE)</f>
        <v>R</v>
      </c>
      <c r="V13" s="214" t="str">
        <f>VLOOKUP(MID($F13,CHOOSE(CodeType,V$2,V$2,V$2+2*(U$2-COUNTIF($G13:U13,"~*")),V$3),3),GeneticCode,2,FALSE)</f>
        <v>R</v>
      </c>
      <c r="W13" s="214" t="str">
        <f>VLOOKUP(MID($F13,CHOOSE(CodeType,W$2,W$2,W$2+2*(V$2-COUNTIF($G13:V13,"~*")),W$3),3),GeneticCode,2,FALSE)</f>
        <v>R</v>
      </c>
      <c r="X13" s="214" t="str">
        <f>VLOOKUP(MID($F13,CHOOSE(CodeType,X$2,X$2,X$2+2*(W$2-COUNTIF($G13:W13,"~*")),X$3),3),GeneticCode,2,FALSE)</f>
        <v>R</v>
      </c>
      <c r="Y13" s="214" t="str">
        <f>VLOOKUP(MID($F13,CHOOSE(CodeType,Y$2,Y$2,Y$2+2*(X$2-COUNTIF($G13:X13,"~*")),Y$3),3),GeneticCode,2,FALSE)</f>
        <v>R</v>
      </c>
      <c r="Z13" s="214" t="str">
        <f>VLOOKUP(MID($F13,CHOOSE(CodeType,Z$2,Z$2,Z$2+2*(Y$2-COUNTIF($G13:Y13,"~*")),Z$3),3),GeneticCode,2,FALSE)</f>
        <v>R</v>
      </c>
      <c r="AA13" s="211" t="str">
        <f t="shared" si="4"/>
        <v>RRRRRRRRRRRRRRRRRRRR</v>
      </c>
      <c r="AB13" s="215" t="str">
        <f t="shared" si="7"/>
        <v>RRRRRRRRRRRRRRRRRRRR</v>
      </c>
      <c r="AC13" s="306" t="str">
        <f t="shared" si="8"/>
        <v>RRRRRRRRRRRRRRRRRRRR</v>
      </c>
      <c r="AD13" s="307"/>
      <c r="AE13" s="3"/>
      <c r="AF13" s="217" t="str">
        <f t="shared" si="9"/>
        <v>CGACG</v>
      </c>
      <c r="AG13" s="218" t="str">
        <f t="shared" si="10"/>
        <v>?</v>
      </c>
      <c r="AH13" s="218" t="str">
        <f t="shared" si="11"/>
        <v>?</v>
      </c>
      <c r="AI13" s="218" t="str">
        <f t="shared" si="12"/>
        <v>?</v>
      </c>
      <c r="AJ13" s="219">
        <f t="shared" si="13"/>
      </c>
      <c r="AK13" s="220">
        <f t="shared" si="14"/>
      </c>
      <c r="AL13" s="219">
        <f t="shared" si="15"/>
      </c>
      <c r="AM13" s="314" t="str">
        <f t="shared" si="16"/>
        <v>????????????????????</v>
      </c>
      <c r="AN13" s="315"/>
      <c r="AP13" s="31" t="s">
        <v>80</v>
      </c>
      <c r="AQ13" s="32"/>
      <c r="AR13" s="33" t="s">
        <v>87</v>
      </c>
      <c r="AS13" s="34"/>
      <c r="AT13" s="35" t="s">
        <v>94</v>
      </c>
      <c r="AU13" s="32"/>
      <c r="AV13" s="36" t="s">
        <v>110</v>
      </c>
      <c r="AW13" s="34"/>
    </row>
    <row r="14" spans="1:49" ht="15.75">
      <c r="A14" s="211">
        <f t="shared" si="17"/>
        <v>0.1568665080703795</v>
      </c>
      <c r="B14" s="214">
        <f t="shared" si="5"/>
        <v>1</v>
      </c>
      <c r="C14" s="215">
        <f t="shared" si="18"/>
        <v>0.60493981000036</v>
      </c>
      <c r="D14" s="295">
        <f t="shared" si="6"/>
        <v>8</v>
      </c>
      <c r="E14" s="292" t="s">
        <v>140</v>
      </c>
      <c r="F14" s="213" t="str">
        <f t="shared" si="2"/>
        <v>UGACUGACUGACUGACUGACUGACUGACUGACUGACUGACUGACUGACUGACUGACUGACUGA</v>
      </c>
      <c r="G14" s="214" t="str">
        <f t="shared" si="3"/>
        <v>G</v>
      </c>
      <c r="H14" s="214" t="str">
        <f>VLOOKUP(MID($F14,CHOOSE(CodeType,H$2,H$2,H$2+2*(G$2-COUNTIF($G14:G14,"~*")),H$3),3),GeneticCode,2,FALSE)</f>
        <v>P</v>
      </c>
      <c r="I14" s="214" t="str">
        <f>VLOOKUP(MID($F14,CHOOSE(CodeType,I$2,I$2,I$2+2*(H$2-COUNTIF($G14:H14,"~*")),I$3),3),GeneticCode,2,FALSE)</f>
        <v>A</v>
      </c>
      <c r="J14" s="214" t="str">
        <f>VLOOKUP(MID($F14,CHOOSE(CodeType,J$2,J$2,J$2+2*(I$2-COUNTIF($G14:I14,"~*")),J$3),3),GeneticCode,2,FALSE)</f>
        <v>R</v>
      </c>
      <c r="K14" s="214" t="str">
        <f>VLOOKUP(MID($F14,CHOOSE(CodeType,K$2,K$2,K$2+2*(J$2-COUNTIF($G14:J14,"~*")),K$3),3),GeneticCode,2,FALSE)</f>
        <v>G</v>
      </c>
      <c r="L14" s="214" t="str">
        <f>VLOOKUP(MID($F14,CHOOSE(CodeType,L$2,L$2,L$2+2*(K$2-COUNTIF($G14:K14,"~*")),L$3),3),GeneticCode,2,FALSE)</f>
        <v>P</v>
      </c>
      <c r="M14" s="214" t="str">
        <f>VLOOKUP(MID($F14,CHOOSE(CodeType,M$2,M$2,M$2+2*(L$2-COUNTIF($G14:L14,"~*")),M$3),3),GeneticCode,2,FALSE)</f>
        <v>A</v>
      </c>
      <c r="N14" s="214" t="str">
        <f>VLOOKUP(MID($F14,CHOOSE(CodeType,N$2,N$2,N$2+2*(M$2-COUNTIF($G14:M14,"~*")),N$3),3),GeneticCode,2,FALSE)</f>
        <v>R</v>
      </c>
      <c r="O14" s="214" t="str">
        <f>VLOOKUP(MID($F14,CHOOSE(CodeType,O$2,O$2,O$2+2*(N$2-COUNTIF($G14:N14,"~*")),O$3),3),GeneticCode,2,FALSE)</f>
        <v>G</v>
      </c>
      <c r="P14" s="214" t="str">
        <f>VLOOKUP(MID($F14,CHOOSE(CodeType,P$2,P$2,P$2+2*(O$2-COUNTIF($G14:O14,"~*")),P$3),3),GeneticCode,2,FALSE)</f>
        <v>P</v>
      </c>
      <c r="Q14" s="214" t="str">
        <f>VLOOKUP(MID($F14,CHOOSE(CodeType,Q$2,Q$2,Q$2+2*(P$2-COUNTIF($G14:P14,"~*")),Q$3),3),GeneticCode,2,FALSE)</f>
        <v>A</v>
      </c>
      <c r="R14" s="214" t="str">
        <f>VLOOKUP(MID($F14,CHOOSE(CodeType,R$2,R$2,R$2+2*(Q$2-COUNTIF($G14:Q14,"~*")),R$3),3),GeneticCode,2,FALSE)</f>
        <v>R</v>
      </c>
      <c r="S14" s="214" t="str">
        <f>VLOOKUP(MID($F14,CHOOSE(CodeType,S$2,S$2,S$2+2*(R$2-COUNTIF($G14:R14,"~*")),S$3),3),GeneticCode,2,FALSE)</f>
        <v>G</v>
      </c>
      <c r="T14" s="214" t="str">
        <f>VLOOKUP(MID($F14,CHOOSE(CodeType,T$2,T$2,T$2+2*(S$2-COUNTIF($G14:S14,"~*")),T$3),3),GeneticCode,2,FALSE)</f>
        <v>P</v>
      </c>
      <c r="U14" s="214" t="str">
        <f>VLOOKUP(MID($F14,CHOOSE(CodeType,U$2,U$2,U$2+2*(T$2-COUNTIF($G14:T14,"~*")),U$3),3),GeneticCode,2,FALSE)</f>
        <v>A</v>
      </c>
      <c r="V14" s="214" t="str">
        <f>VLOOKUP(MID($F14,CHOOSE(CodeType,V$2,V$2,V$2+2*(U$2-COUNTIF($G14:U14,"~*")),V$3),3),GeneticCode,2,FALSE)</f>
        <v>R</v>
      </c>
      <c r="W14" s="214" t="str">
        <f>VLOOKUP(MID($F14,CHOOSE(CodeType,W$2,W$2,W$2+2*(V$2-COUNTIF($G14:V14,"~*")),W$3),3),GeneticCode,2,FALSE)</f>
        <v>G</v>
      </c>
      <c r="X14" s="214" t="str">
        <f>VLOOKUP(MID($F14,CHOOSE(CodeType,X$2,X$2,X$2+2*(W$2-COUNTIF($G14:W14,"~*")),X$3),3),GeneticCode,2,FALSE)</f>
        <v>P</v>
      </c>
      <c r="Y14" s="214" t="str">
        <f>VLOOKUP(MID($F14,CHOOSE(CodeType,Y$2,Y$2,Y$2+2*(X$2-COUNTIF($G14:X14,"~*")),Y$3),3),GeneticCode,2,FALSE)</f>
        <v>A</v>
      </c>
      <c r="Z14" s="214" t="str">
        <f>VLOOKUP(MID($F14,CHOOSE(CodeType,Z$2,Z$2,Z$2+2*(Y$2-COUNTIF($G14:Y14,"~*")),Z$3),3),GeneticCode,2,FALSE)</f>
        <v>R</v>
      </c>
      <c r="AA14" s="211" t="str">
        <f t="shared" si="4"/>
        <v>GPARGPARGPARGPARGPAR</v>
      </c>
      <c r="AB14" s="215" t="str">
        <f t="shared" si="7"/>
        <v>GPARGPARGPARGPARGPAR</v>
      </c>
      <c r="AC14" s="306" t="str">
        <f t="shared" si="8"/>
        <v>GPARGPARGPARGPARGPAR</v>
      </c>
      <c r="AD14" s="307"/>
      <c r="AE14" s="3"/>
      <c r="AF14" s="217" t="str">
        <f t="shared" si="9"/>
        <v>UGACUG</v>
      </c>
      <c r="AG14" s="218" t="str">
        <f t="shared" si="10"/>
        <v>K</v>
      </c>
      <c r="AH14" s="218" t="str">
        <f t="shared" si="11"/>
        <v>?</v>
      </c>
      <c r="AI14" s="218" t="str">
        <f t="shared" si="12"/>
        <v>?</v>
      </c>
      <c r="AJ14" s="219" t="str">
        <f t="shared" si="13"/>
        <v>?</v>
      </c>
      <c r="AK14" s="220">
        <f t="shared" si="14"/>
      </c>
      <c r="AL14" s="219">
        <f t="shared" si="15"/>
      </c>
      <c r="AM14" s="314" t="str">
        <f t="shared" si="16"/>
        <v>K???K???K???K???K???</v>
      </c>
      <c r="AN14" s="315"/>
      <c r="AP14" s="37" t="s">
        <v>81</v>
      </c>
      <c r="AQ14" s="38"/>
      <c r="AR14" s="39" t="s">
        <v>88</v>
      </c>
      <c r="AS14" s="40"/>
      <c r="AT14" s="41" t="s">
        <v>95</v>
      </c>
      <c r="AU14" s="38"/>
      <c r="AV14" s="42" t="s">
        <v>111</v>
      </c>
      <c r="AW14" s="40"/>
    </row>
    <row r="15" spans="1:49" ht="15.75">
      <c r="A15" s="211">
        <f t="shared" si="17"/>
        <v>0.29740447644144297</v>
      </c>
      <c r="B15" s="214">
        <f t="shared" si="5"/>
        <v>1</v>
      </c>
      <c r="C15" s="215">
        <f t="shared" si="18"/>
        <v>0.0840568128041923</v>
      </c>
      <c r="D15" s="295">
        <f t="shared" si="6"/>
        <v>9</v>
      </c>
      <c r="E15" s="292" t="s">
        <v>141</v>
      </c>
      <c r="F15" s="213" t="str">
        <f t="shared" si="2"/>
        <v>AGCUAGCUAGCUAGCUAGCUAGCUAGCUAGCUAGCUAGCUAGCUAGCUAGCUAGCUAGCUAGC</v>
      </c>
      <c r="G15" s="214" t="str">
        <f t="shared" si="3"/>
        <v>*</v>
      </c>
      <c r="H15" s="214" t="str">
        <f>VLOOKUP(MID($F15,CHOOSE(CodeType,H$2,H$2,H$2+2*(G$2-COUNTIF($G15:G15,"~*")),H$3),3),GeneticCode,2,FALSE)</f>
        <v>N</v>
      </c>
      <c r="I15" s="214" t="str">
        <f>VLOOKUP(MID($F15,CHOOSE(CodeType,I$2,I$2,I$2+2*(H$2-COUNTIF($G15:H15,"~*")),I$3),3),GeneticCode,2,FALSE)</f>
        <v>P</v>
      </c>
      <c r="J15" s="214" t="str">
        <f>VLOOKUP(MID($F15,CHOOSE(CodeType,J$2,J$2,J$2+2*(I$2-COUNTIF($G15:I15,"~*")),J$3),3),GeneticCode,2,FALSE)</f>
        <v>E</v>
      </c>
      <c r="K15" s="214" t="str">
        <f>VLOOKUP(MID($F15,CHOOSE(CodeType,K$2,K$2,K$2+2*(J$2-COUNTIF($G15:J15,"~*")),K$3),3),GeneticCode,2,FALSE)</f>
        <v>*</v>
      </c>
      <c r="L15" s="214" t="str">
        <f>VLOOKUP(MID($F15,CHOOSE(CodeType,L$2,L$2,L$2+2*(K$2-COUNTIF($G15:K15,"~*")),L$3),3),GeneticCode,2,FALSE)</f>
        <v>N</v>
      </c>
      <c r="M15" s="214" t="str">
        <f>VLOOKUP(MID($F15,CHOOSE(CodeType,M$2,M$2,M$2+2*(L$2-COUNTIF($G15:L15,"~*")),M$3),3),GeneticCode,2,FALSE)</f>
        <v>P</v>
      </c>
      <c r="N15" s="214" t="str">
        <f>VLOOKUP(MID($F15,CHOOSE(CodeType,N$2,N$2,N$2+2*(M$2-COUNTIF($G15:M15,"~*")),N$3),3),GeneticCode,2,FALSE)</f>
        <v>E</v>
      </c>
      <c r="O15" s="214" t="str">
        <f>VLOOKUP(MID($F15,CHOOSE(CodeType,O$2,O$2,O$2+2*(N$2-COUNTIF($G15:N15,"~*")),O$3),3),GeneticCode,2,FALSE)</f>
        <v>*</v>
      </c>
      <c r="P15" s="214" t="str">
        <f>VLOOKUP(MID($F15,CHOOSE(CodeType,P$2,P$2,P$2+2*(O$2-COUNTIF($G15:O15,"~*")),P$3),3),GeneticCode,2,FALSE)</f>
        <v>N</v>
      </c>
      <c r="Q15" s="214" t="str">
        <f>VLOOKUP(MID($F15,CHOOSE(CodeType,Q$2,Q$2,Q$2+2*(P$2-COUNTIF($G15:P15,"~*")),Q$3),3),GeneticCode,2,FALSE)</f>
        <v>P</v>
      </c>
      <c r="R15" s="214" t="str">
        <f>VLOOKUP(MID($F15,CHOOSE(CodeType,R$2,R$2,R$2+2*(Q$2-COUNTIF($G15:Q15,"~*")),R$3),3),GeneticCode,2,FALSE)</f>
        <v>E</v>
      </c>
      <c r="S15" s="214" t="str">
        <f>VLOOKUP(MID($F15,CHOOSE(CodeType,S$2,S$2,S$2+2*(R$2-COUNTIF($G15:R15,"~*")),S$3),3),GeneticCode,2,FALSE)</f>
        <v>*</v>
      </c>
      <c r="T15" s="214" t="str">
        <f>VLOOKUP(MID($F15,CHOOSE(CodeType,T$2,T$2,T$2+2*(S$2-COUNTIF($G15:S15,"~*")),T$3),3),GeneticCode,2,FALSE)</f>
        <v>N</v>
      </c>
      <c r="U15" s="214" t="str">
        <f>VLOOKUP(MID($F15,CHOOSE(CodeType,U$2,U$2,U$2+2*(T$2-COUNTIF($G15:T15,"~*")),U$3),3),GeneticCode,2,FALSE)</f>
        <v>P</v>
      </c>
      <c r="V15" s="214" t="str">
        <f>VLOOKUP(MID($F15,CHOOSE(CodeType,V$2,V$2,V$2+2*(U$2-COUNTIF($G15:U15,"~*")),V$3),3),GeneticCode,2,FALSE)</f>
        <v>E</v>
      </c>
      <c r="W15" s="214" t="str">
        <f>VLOOKUP(MID($F15,CHOOSE(CodeType,W$2,W$2,W$2+2*(V$2-COUNTIF($G15:V15,"~*")),W$3),3),GeneticCode,2,FALSE)</f>
        <v>*</v>
      </c>
      <c r="X15" s="214" t="str">
        <f>VLOOKUP(MID($F15,CHOOSE(CodeType,X$2,X$2,X$2+2*(W$2-COUNTIF($G15:W15,"~*")),X$3),3),GeneticCode,2,FALSE)</f>
        <v>N</v>
      </c>
      <c r="Y15" s="214" t="str">
        <f>VLOOKUP(MID($F15,CHOOSE(CodeType,Y$2,Y$2,Y$2+2*(X$2-COUNTIF($G15:X15,"~*")),Y$3),3),GeneticCode,2,FALSE)</f>
        <v>P</v>
      </c>
      <c r="Z15" s="214" t="str">
        <f>VLOOKUP(MID($F15,CHOOSE(CodeType,Z$2,Z$2,Z$2+2*(Y$2-COUNTIF($G15:Y15,"~*")),Z$3),3),GeneticCode,2,FALSE)</f>
        <v>E</v>
      </c>
      <c r="AA15" s="211" t="str">
        <f t="shared" si="4"/>
        <v>*NPE*NPE*NPE*NPE*NPE</v>
      </c>
      <c r="AB15" s="215" t="str">
        <f t="shared" si="7"/>
        <v>*NPE*NPE*NPE*NPE*NPE</v>
      </c>
      <c r="AC15" s="306" t="str">
        <f t="shared" si="8"/>
        <v>no polypeptide</v>
      </c>
      <c r="AD15" s="307"/>
      <c r="AE15" s="3"/>
      <c r="AF15" s="217" t="str">
        <f t="shared" si="9"/>
        <v>AGCUAG</v>
      </c>
      <c r="AG15" s="218" t="str">
        <f t="shared" si="10"/>
        <v>?</v>
      </c>
      <c r="AH15" s="218" t="str">
        <f t="shared" si="11"/>
        <v>?</v>
      </c>
      <c r="AI15" s="218" t="str">
        <f t="shared" si="12"/>
        <v>?</v>
      </c>
      <c r="AJ15" s="219" t="str">
        <f t="shared" si="13"/>
        <v>?</v>
      </c>
      <c r="AK15" s="220">
        <f t="shared" si="14"/>
      </c>
      <c r="AL15" s="219">
        <f t="shared" si="15"/>
      </c>
      <c r="AM15" s="314" t="str">
        <f t="shared" si="16"/>
        <v>????????????????????</v>
      </c>
      <c r="AN15" s="315"/>
      <c r="AP15" s="17" t="s">
        <v>82</v>
      </c>
      <c r="AQ15" s="22"/>
      <c r="AR15" s="19" t="s">
        <v>89</v>
      </c>
      <c r="AS15" s="20"/>
      <c r="AT15" s="21" t="s">
        <v>96</v>
      </c>
      <c r="AU15" s="22"/>
      <c r="AV15" s="23" t="s">
        <v>112</v>
      </c>
      <c r="AW15" s="20"/>
    </row>
    <row r="16" spans="1:49" ht="15.75">
      <c r="A16" s="211">
        <f t="shared" si="17"/>
        <v>0.2724618799984455</v>
      </c>
      <c r="B16" s="214">
        <f t="shared" si="5"/>
        <v>1</v>
      </c>
      <c r="C16" s="215">
        <f t="shared" si="18"/>
        <v>0.3450355106033385</v>
      </c>
      <c r="D16" s="295">
        <f t="shared" si="6"/>
        <v>10</v>
      </c>
      <c r="E16" s="292" t="s">
        <v>142</v>
      </c>
      <c r="F16" s="213" t="str">
        <f t="shared" si="2"/>
        <v>UCGAUCGAUCGAUCGAUCGAUCGAUCGAUCGAUCGAUCGAUCGAUCGAUCGAUCGAUCGAUCG</v>
      </c>
      <c r="G16" s="214" t="str">
        <f t="shared" si="3"/>
        <v>L</v>
      </c>
      <c r="H16" s="214" t="str">
        <f>VLOOKUP(MID($F16,CHOOSE(CodeType,H$2,H$2,H$2+2*(G$2-COUNTIF($G16:G16,"~*")),H$3),3),GeneticCode,2,FALSE)</f>
        <v>T</v>
      </c>
      <c r="I16" s="214" t="str">
        <f>VLOOKUP(MID($F16,CHOOSE(CodeType,I$2,I$2,I$2+2*(H$2-COUNTIF($G16:H16,"~*")),I$3),3),GeneticCode,2,FALSE)</f>
        <v>K</v>
      </c>
      <c r="J16" s="214" t="str">
        <f>VLOOKUP(MID($F16,CHOOSE(CodeType,J$2,J$2,J$2+2*(I$2-COUNTIF($G16:I16,"~*")),J$3),3),GeneticCode,2,FALSE)</f>
        <v>R</v>
      </c>
      <c r="K16" s="214" t="str">
        <f>VLOOKUP(MID($F16,CHOOSE(CodeType,K$2,K$2,K$2+2*(J$2-COUNTIF($G16:J16,"~*")),K$3),3),GeneticCode,2,FALSE)</f>
        <v>L</v>
      </c>
      <c r="L16" s="214" t="str">
        <f>VLOOKUP(MID($F16,CHOOSE(CodeType,L$2,L$2,L$2+2*(K$2-COUNTIF($G16:K16,"~*")),L$3),3),GeneticCode,2,FALSE)</f>
        <v>T</v>
      </c>
      <c r="M16" s="214" t="str">
        <f>VLOOKUP(MID($F16,CHOOSE(CodeType,M$2,M$2,M$2+2*(L$2-COUNTIF($G16:L16,"~*")),M$3),3),GeneticCode,2,FALSE)</f>
        <v>K</v>
      </c>
      <c r="N16" s="214" t="str">
        <f>VLOOKUP(MID($F16,CHOOSE(CodeType,N$2,N$2,N$2+2*(M$2-COUNTIF($G16:M16,"~*")),N$3),3),GeneticCode,2,FALSE)</f>
        <v>R</v>
      </c>
      <c r="O16" s="214" t="str">
        <f>VLOOKUP(MID($F16,CHOOSE(CodeType,O$2,O$2,O$2+2*(N$2-COUNTIF($G16:N16,"~*")),O$3),3),GeneticCode,2,FALSE)</f>
        <v>L</v>
      </c>
      <c r="P16" s="214" t="str">
        <f>VLOOKUP(MID($F16,CHOOSE(CodeType,P$2,P$2,P$2+2*(O$2-COUNTIF($G16:O16,"~*")),P$3),3),GeneticCode,2,FALSE)</f>
        <v>T</v>
      </c>
      <c r="Q16" s="214" t="str">
        <f>VLOOKUP(MID($F16,CHOOSE(CodeType,Q$2,Q$2,Q$2+2*(P$2-COUNTIF($G16:P16,"~*")),Q$3),3),GeneticCode,2,FALSE)</f>
        <v>K</v>
      </c>
      <c r="R16" s="214" t="str">
        <f>VLOOKUP(MID($F16,CHOOSE(CodeType,R$2,R$2,R$2+2*(Q$2-COUNTIF($G16:Q16,"~*")),R$3),3),GeneticCode,2,FALSE)</f>
        <v>R</v>
      </c>
      <c r="S16" s="214" t="str">
        <f>VLOOKUP(MID($F16,CHOOSE(CodeType,S$2,S$2,S$2+2*(R$2-COUNTIF($G16:R16,"~*")),S$3),3),GeneticCode,2,FALSE)</f>
        <v>L</v>
      </c>
      <c r="T16" s="214" t="str">
        <f>VLOOKUP(MID($F16,CHOOSE(CodeType,T$2,T$2,T$2+2*(S$2-COUNTIF($G16:S16,"~*")),T$3),3),GeneticCode,2,FALSE)</f>
        <v>T</v>
      </c>
      <c r="U16" s="214" t="str">
        <f>VLOOKUP(MID($F16,CHOOSE(CodeType,U$2,U$2,U$2+2*(T$2-COUNTIF($G16:T16,"~*")),U$3),3),GeneticCode,2,FALSE)</f>
        <v>K</v>
      </c>
      <c r="V16" s="214" t="str">
        <f>VLOOKUP(MID($F16,CHOOSE(CodeType,V$2,V$2,V$2+2*(U$2-COUNTIF($G16:U16,"~*")),V$3),3),GeneticCode,2,FALSE)</f>
        <v>R</v>
      </c>
      <c r="W16" s="214" t="str">
        <f>VLOOKUP(MID($F16,CHOOSE(CodeType,W$2,W$2,W$2+2*(V$2-COUNTIF($G16:V16,"~*")),W$3),3),GeneticCode,2,FALSE)</f>
        <v>L</v>
      </c>
      <c r="X16" s="214" t="str">
        <f>VLOOKUP(MID($F16,CHOOSE(CodeType,X$2,X$2,X$2+2*(W$2-COUNTIF($G16:W16,"~*")),X$3),3),GeneticCode,2,FALSE)</f>
        <v>T</v>
      </c>
      <c r="Y16" s="214" t="str">
        <f>VLOOKUP(MID($F16,CHOOSE(CodeType,Y$2,Y$2,Y$2+2*(X$2-COUNTIF($G16:X16,"~*")),Y$3),3),GeneticCode,2,FALSE)</f>
        <v>K</v>
      </c>
      <c r="Z16" s="214" t="str">
        <f>VLOOKUP(MID($F16,CHOOSE(CodeType,Z$2,Z$2,Z$2+2*(Y$2-COUNTIF($G16:Y16,"~*")),Z$3),3),GeneticCode,2,FALSE)</f>
        <v>R</v>
      </c>
      <c r="AA16" s="211" t="str">
        <f t="shared" si="4"/>
        <v>LTKRLTKRLTKRLTKRLTKR</v>
      </c>
      <c r="AB16" s="215" t="str">
        <f t="shared" si="7"/>
        <v>LTKRLTKRLTKRLTKRLTKR</v>
      </c>
      <c r="AC16" s="306" t="str">
        <f t="shared" si="8"/>
        <v>LTKRLTKRLTKRLTKRLTKR</v>
      </c>
      <c r="AD16" s="307"/>
      <c r="AE16" s="3"/>
      <c r="AF16" s="217" t="str">
        <f t="shared" si="9"/>
        <v>UCGAUC</v>
      </c>
      <c r="AG16" s="218" t="str">
        <f t="shared" si="10"/>
        <v>?</v>
      </c>
      <c r="AH16" s="218" t="str">
        <f t="shared" si="11"/>
        <v>?</v>
      </c>
      <c r="AI16" s="218" t="str">
        <f t="shared" si="12"/>
        <v>?</v>
      </c>
      <c r="AJ16" s="219" t="str">
        <f t="shared" si="13"/>
        <v>?</v>
      </c>
      <c r="AK16" s="220">
        <f t="shared" si="14"/>
      </c>
      <c r="AL16" s="219">
        <f t="shared" si="15"/>
      </c>
      <c r="AM16" s="314" t="str">
        <f t="shared" si="16"/>
        <v>????????????????????</v>
      </c>
      <c r="AN16" s="315"/>
      <c r="AP16" s="17" t="s">
        <v>83</v>
      </c>
      <c r="AQ16" s="22"/>
      <c r="AR16" s="19" t="s">
        <v>90</v>
      </c>
      <c r="AS16" s="20"/>
      <c r="AT16" s="21" t="s">
        <v>97</v>
      </c>
      <c r="AU16" s="22"/>
      <c r="AV16" s="23" t="s">
        <v>113</v>
      </c>
      <c r="AW16" s="20"/>
    </row>
    <row r="17" spans="1:49" ht="16.5" thickBot="1">
      <c r="A17" s="211">
        <f t="shared" si="17"/>
        <v>0.41708075162023306</v>
      </c>
      <c r="B17" s="214">
        <f t="shared" si="5"/>
        <v>2</v>
      </c>
      <c r="C17" s="215">
        <f t="shared" si="18"/>
        <v>0.1919753043912351</v>
      </c>
      <c r="D17" s="295">
        <f t="shared" si="6"/>
        <v>11</v>
      </c>
      <c r="E17" s="292" t="s">
        <v>107</v>
      </c>
      <c r="F17" s="213" t="str">
        <f t="shared" si="2"/>
        <v>GAUGAUGAUGAUGAUGAUGAUGAUGAUGAUGAUGAUGAUGAUGAUGAUGAUGAUGAUGAUGAU</v>
      </c>
      <c r="G17" s="214" t="str">
        <f t="shared" si="3"/>
        <v>K</v>
      </c>
      <c r="H17" s="214" t="str">
        <f>VLOOKUP(MID($F17,CHOOSE(CodeType,H$2,H$2,H$2+2*(G$2-COUNTIF($G17:G17,"~*")),H$3),3),GeneticCode,2,FALSE)</f>
        <v>K</v>
      </c>
      <c r="I17" s="214" t="str">
        <f>VLOOKUP(MID($F17,CHOOSE(CodeType,I$2,I$2,I$2+2*(H$2-COUNTIF($G17:H17,"~*")),I$3),3),GeneticCode,2,FALSE)</f>
        <v>K</v>
      </c>
      <c r="J17" s="214" t="str">
        <f>VLOOKUP(MID($F17,CHOOSE(CodeType,J$2,J$2,J$2+2*(I$2-COUNTIF($G17:I17,"~*")),J$3),3),GeneticCode,2,FALSE)</f>
        <v>K</v>
      </c>
      <c r="K17" s="214" t="str">
        <f>VLOOKUP(MID($F17,CHOOSE(CodeType,K$2,K$2,K$2+2*(J$2-COUNTIF($G17:J17,"~*")),K$3),3),GeneticCode,2,FALSE)</f>
        <v>K</v>
      </c>
      <c r="L17" s="214" t="str">
        <f>VLOOKUP(MID($F17,CHOOSE(CodeType,L$2,L$2,L$2+2*(K$2-COUNTIF($G17:K17,"~*")),L$3),3),GeneticCode,2,FALSE)</f>
        <v>K</v>
      </c>
      <c r="M17" s="214" t="str">
        <f>VLOOKUP(MID($F17,CHOOSE(CodeType,M$2,M$2,M$2+2*(L$2-COUNTIF($G17:L17,"~*")),M$3),3),GeneticCode,2,FALSE)</f>
        <v>K</v>
      </c>
      <c r="N17" s="214" t="str">
        <f>VLOOKUP(MID($F17,CHOOSE(CodeType,N$2,N$2,N$2+2*(M$2-COUNTIF($G17:M17,"~*")),N$3),3),GeneticCode,2,FALSE)</f>
        <v>K</v>
      </c>
      <c r="O17" s="214" t="str">
        <f>VLOOKUP(MID($F17,CHOOSE(CodeType,O$2,O$2,O$2+2*(N$2-COUNTIF($G17:N17,"~*")),O$3),3),GeneticCode,2,FALSE)</f>
        <v>K</v>
      </c>
      <c r="P17" s="214" t="str">
        <f>VLOOKUP(MID($F17,CHOOSE(CodeType,P$2,P$2,P$2+2*(O$2-COUNTIF($G17:O17,"~*")),P$3),3),GeneticCode,2,FALSE)</f>
        <v>K</v>
      </c>
      <c r="Q17" s="214" t="str">
        <f>VLOOKUP(MID($F17,CHOOSE(CodeType,Q$2,Q$2,Q$2+2*(P$2-COUNTIF($G17:P17,"~*")),Q$3),3),GeneticCode,2,FALSE)</f>
        <v>K</v>
      </c>
      <c r="R17" s="214" t="str">
        <f>VLOOKUP(MID($F17,CHOOSE(CodeType,R$2,R$2,R$2+2*(Q$2-COUNTIF($G17:Q17,"~*")),R$3),3),GeneticCode,2,FALSE)</f>
        <v>K</v>
      </c>
      <c r="S17" s="214" t="str">
        <f>VLOOKUP(MID($F17,CHOOSE(CodeType,S$2,S$2,S$2+2*(R$2-COUNTIF($G17:R17,"~*")),S$3),3),GeneticCode,2,FALSE)</f>
        <v>K</v>
      </c>
      <c r="T17" s="214" t="str">
        <f>VLOOKUP(MID($F17,CHOOSE(CodeType,T$2,T$2,T$2+2*(S$2-COUNTIF($G17:S17,"~*")),T$3),3),GeneticCode,2,FALSE)</f>
        <v>K</v>
      </c>
      <c r="U17" s="214" t="str">
        <f>VLOOKUP(MID($F17,CHOOSE(CodeType,U$2,U$2,U$2+2*(T$2-COUNTIF($G17:T17,"~*")),U$3),3),GeneticCode,2,FALSE)</f>
        <v>K</v>
      </c>
      <c r="V17" s="214" t="str">
        <f>VLOOKUP(MID($F17,CHOOSE(CodeType,V$2,V$2,V$2+2*(U$2-COUNTIF($G17:U17,"~*")),V$3),3),GeneticCode,2,FALSE)</f>
        <v>K</v>
      </c>
      <c r="W17" s="214" t="str">
        <f>VLOOKUP(MID($F17,CHOOSE(CodeType,W$2,W$2,W$2+2*(V$2-COUNTIF($G17:V17,"~*")),W$3),3),GeneticCode,2,FALSE)</f>
        <v>K</v>
      </c>
      <c r="X17" s="214" t="str">
        <f>VLOOKUP(MID($F17,CHOOSE(CodeType,X$2,X$2,X$2+2*(W$2-COUNTIF($G17:W17,"~*")),X$3),3),GeneticCode,2,FALSE)</f>
        <v>K</v>
      </c>
      <c r="Y17" s="214" t="str">
        <f>VLOOKUP(MID($F17,CHOOSE(CodeType,Y$2,Y$2,Y$2+2*(X$2-COUNTIF($G17:X17,"~*")),Y$3),3),GeneticCode,2,FALSE)</f>
        <v>K</v>
      </c>
      <c r="Z17" s="214" t="str">
        <f>VLOOKUP(MID($F17,CHOOSE(CodeType,Z$2,Z$2,Z$2+2*(Y$2-COUNTIF($G17:Y17,"~*")),Z$3),3),GeneticCode,2,FALSE)</f>
        <v>K</v>
      </c>
      <c r="AA17" s="211" t="str">
        <f t="shared" si="4"/>
        <v>KKKKKKKKKKKKKKKKKKKK</v>
      </c>
      <c r="AB17" s="215" t="str">
        <f t="shared" si="7"/>
        <v>KKKKKKKKKKKKKKKKKKKK</v>
      </c>
      <c r="AC17" s="306" t="str">
        <f t="shared" si="8"/>
        <v>KKKKKKKKKKKKKKKKKKKK</v>
      </c>
      <c r="AD17" s="307"/>
      <c r="AE17" s="3"/>
      <c r="AF17" s="217" t="str">
        <f t="shared" si="9"/>
        <v>UGAUG</v>
      </c>
      <c r="AG17" s="218" t="str">
        <f t="shared" si="10"/>
        <v>K</v>
      </c>
      <c r="AH17" s="218" t="str">
        <f t="shared" si="11"/>
        <v>?</v>
      </c>
      <c r="AI17" s="218" t="str">
        <f t="shared" si="12"/>
        <v>?</v>
      </c>
      <c r="AJ17" s="219">
        <f t="shared" si="13"/>
      </c>
      <c r="AK17" s="220">
        <f t="shared" si="14"/>
      </c>
      <c r="AL17" s="219">
        <f t="shared" si="15"/>
      </c>
      <c r="AM17" s="314" t="str">
        <f t="shared" si="16"/>
        <v>K??K??K??K??K??K??K?</v>
      </c>
      <c r="AN17" s="315"/>
      <c r="AP17" s="31" t="s">
        <v>84</v>
      </c>
      <c r="AQ17" s="43"/>
      <c r="AR17" s="33" t="s">
        <v>91</v>
      </c>
      <c r="AS17" s="34"/>
      <c r="AT17" s="35" t="s">
        <v>98</v>
      </c>
      <c r="AU17" s="43"/>
      <c r="AV17" s="36" t="s">
        <v>114</v>
      </c>
      <c r="AW17" s="34" t="s">
        <v>48</v>
      </c>
    </row>
    <row r="18" spans="1:43" ht="15.75">
      <c r="A18" s="211">
        <f t="shared" si="17"/>
        <v>0.029035108163952827</v>
      </c>
      <c r="B18" s="214">
        <f t="shared" si="5"/>
        <v>1</v>
      </c>
      <c r="C18" s="215">
        <f t="shared" si="18"/>
        <v>0.10566150437807664</v>
      </c>
      <c r="D18" s="295">
        <f t="shared" si="6"/>
        <v>12</v>
      </c>
      <c r="E18" s="292" t="s">
        <v>24</v>
      </c>
      <c r="F18" s="213" t="str">
        <f t="shared" si="2"/>
        <v>AGCAGCAGCAGCAGCAGCAGCAGCAGCAGCAGCAGCAGCAGCAGCAGCAGCAGCAGCAGCAGC</v>
      </c>
      <c r="G18" s="214" t="str">
        <f t="shared" si="3"/>
        <v>*</v>
      </c>
      <c r="H18" s="214" t="str">
        <f>VLOOKUP(MID($F18,CHOOSE(CodeType,H$2,H$2,H$2+2*(G$2-COUNTIF($G18:G18,"~*")),H$3),3),GeneticCode,2,FALSE)</f>
        <v>*</v>
      </c>
      <c r="I18" s="214" t="str">
        <f>VLOOKUP(MID($F18,CHOOSE(CodeType,I$2,I$2,I$2+2*(H$2-COUNTIF($G18:H18,"~*")),I$3),3),GeneticCode,2,FALSE)</f>
        <v>*</v>
      </c>
      <c r="J18" s="214" t="str">
        <f>VLOOKUP(MID($F18,CHOOSE(CodeType,J$2,J$2,J$2+2*(I$2-COUNTIF($G18:I18,"~*")),J$3),3),GeneticCode,2,FALSE)</f>
        <v>*</v>
      </c>
      <c r="K18" s="214" t="str">
        <f>VLOOKUP(MID($F18,CHOOSE(CodeType,K$2,K$2,K$2+2*(J$2-COUNTIF($G18:J18,"~*")),K$3),3),GeneticCode,2,FALSE)</f>
        <v>*</v>
      </c>
      <c r="L18" s="214" t="str">
        <f>VLOOKUP(MID($F18,CHOOSE(CodeType,L$2,L$2,L$2+2*(K$2-COUNTIF($G18:K18,"~*")),L$3),3),GeneticCode,2,FALSE)</f>
        <v>*</v>
      </c>
      <c r="M18" s="214" t="str">
        <f>VLOOKUP(MID($F18,CHOOSE(CodeType,M$2,M$2,M$2+2*(L$2-COUNTIF($G18:L18,"~*")),M$3),3),GeneticCode,2,FALSE)</f>
        <v>*</v>
      </c>
      <c r="N18" s="214" t="str">
        <f>VLOOKUP(MID($F18,CHOOSE(CodeType,N$2,N$2,N$2+2*(M$2-COUNTIF($G18:M18,"~*")),N$3),3),GeneticCode,2,FALSE)</f>
        <v>*</v>
      </c>
      <c r="O18" s="214" t="str">
        <f>VLOOKUP(MID($F18,CHOOSE(CodeType,O$2,O$2,O$2+2*(N$2-COUNTIF($G18:N18,"~*")),O$3),3),GeneticCode,2,FALSE)</f>
        <v>*</v>
      </c>
      <c r="P18" s="214" t="str">
        <f>VLOOKUP(MID($F18,CHOOSE(CodeType,P$2,P$2,P$2+2*(O$2-COUNTIF($G18:O18,"~*")),P$3),3),GeneticCode,2,FALSE)</f>
        <v>*</v>
      </c>
      <c r="Q18" s="214" t="str">
        <f>VLOOKUP(MID($F18,CHOOSE(CodeType,Q$2,Q$2,Q$2+2*(P$2-COUNTIF($G18:P18,"~*")),Q$3),3),GeneticCode,2,FALSE)</f>
        <v>*</v>
      </c>
      <c r="R18" s="214" t="str">
        <f>VLOOKUP(MID($F18,CHOOSE(CodeType,R$2,R$2,R$2+2*(Q$2-COUNTIF($G18:Q18,"~*")),R$3),3),GeneticCode,2,FALSE)</f>
        <v>*</v>
      </c>
      <c r="S18" s="214" t="str">
        <f>VLOOKUP(MID($F18,CHOOSE(CodeType,S$2,S$2,S$2+2*(R$2-COUNTIF($G18:R18,"~*")),S$3),3),GeneticCode,2,FALSE)</f>
        <v>*</v>
      </c>
      <c r="T18" s="214" t="str">
        <f>VLOOKUP(MID($F18,CHOOSE(CodeType,T$2,T$2,T$2+2*(S$2-COUNTIF($G18:S18,"~*")),T$3),3),GeneticCode,2,FALSE)</f>
        <v>*</v>
      </c>
      <c r="U18" s="214" t="str">
        <f>VLOOKUP(MID($F18,CHOOSE(CodeType,U$2,U$2,U$2+2*(T$2-COUNTIF($G18:T18,"~*")),U$3),3),GeneticCode,2,FALSE)</f>
        <v>*</v>
      </c>
      <c r="V18" s="214" t="str">
        <f>VLOOKUP(MID($F18,CHOOSE(CodeType,V$2,V$2,V$2+2*(U$2-COUNTIF($G18:U18,"~*")),V$3),3),GeneticCode,2,FALSE)</f>
        <v>*</v>
      </c>
      <c r="W18" s="214" t="str">
        <f>VLOOKUP(MID($F18,CHOOSE(CodeType,W$2,W$2,W$2+2*(V$2-COUNTIF($G18:V18,"~*")),W$3),3),GeneticCode,2,FALSE)</f>
        <v>*</v>
      </c>
      <c r="X18" s="214" t="str">
        <f>VLOOKUP(MID($F18,CHOOSE(CodeType,X$2,X$2,X$2+2*(W$2-COUNTIF($G18:W18,"~*")),X$3),3),GeneticCode,2,FALSE)</f>
        <v>*</v>
      </c>
      <c r="Y18" s="214" t="str">
        <f>VLOOKUP(MID($F18,CHOOSE(CodeType,Y$2,Y$2,Y$2+2*(X$2-COUNTIF($G18:X18,"~*")),Y$3),3),GeneticCode,2,FALSE)</f>
        <v>*</v>
      </c>
      <c r="Z18" s="214" t="str">
        <f>VLOOKUP(MID($F18,CHOOSE(CodeType,Z$2,Z$2,Z$2+2*(Y$2-COUNTIF($G18:Y18,"~*")),Z$3),3),GeneticCode,2,FALSE)</f>
        <v>*</v>
      </c>
      <c r="AA18" s="211" t="str">
        <f t="shared" si="4"/>
        <v>********************</v>
      </c>
      <c r="AB18" s="215" t="str">
        <f t="shared" si="7"/>
        <v>********************</v>
      </c>
      <c r="AC18" s="306" t="str">
        <f t="shared" si="8"/>
        <v>no polypeptide</v>
      </c>
      <c r="AD18" s="307"/>
      <c r="AE18" s="3"/>
      <c r="AF18" s="217" t="str">
        <f t="shared" si="9"/>
        <v>AGCAG</v>
      </c>
      <c r="AG18" s="218" t="str">
        <f t="shared" si="10"/>
        <v>?</v>
      </c>
      <c r="AH18" s="218" t="str">
        <f t="shared" si="11"/>
        <v>?</v>
      </c>
      <c r="AI18" s="218" t="str">
        <f t="shared" si="12"/>
        <v>?</v>
      </c>
      <c r="AJ18" s="219">
        <f t="shared" si="13"/>
      </c>
      <c r="AK18" s="220">
        <f t="shared" si="14"/>
      </c>
      <c r="AL18" s="219">
        <f t="shared" si="15"/>
      </c>
      <c r="AM18" s="314" t="str">
        <f t="shared" si="16"/>
        <v>????????????????????</v>
      </c>
      <c r="AN18" s="315"/>
      <c r="AP18" s="222" t="str">
        <f>AP2</f>
        <v>AAA</v>
      </c>
      <c r="AQ18" s="222" t="str">
        <f>IF(ISBLANK(AQ2),"?",AQ2)</f>
        <v>W</v>
      </c>
    </row>
    <row r="19" spans="1:43" ht="15.75">
      <c r="A19" s="211">
        <f t="shared" si="17"/>
        <v>0.5850785945076495</v>
      </c>
      <c r="B19" s="214">
        <f t="shared" si="5"/>
        <v>2</v>
      </c>
      <c r="C19" s="215">
        <f t="shared" si="18"/>
        <v>0.3473672475665808</v>
      </c>
      <c r="D19" s="295">
        <f t="shared" si="6"/>
        <v>13</v>
      </c>
      <c r="E19" s="292" t="s">
        <v>138</v>
      </c>
      <c r="F19" s="213" t="str">
        <f t="shared" si="2"/>
        <v>CACACACACACACACACACACACACACACACACACACACACACACACACACACACACACACAC</v>
      </c>
      <c r="G19" s="214" t="str">
        <f t="shared" si="3"/>
        <v>R</v>
      </c>
      <c r="H19" s="214" t="str">
        <f>VLOOKUP(MID($F19,CHOOSE(CodeType,H$2,H$2,H$2+2*(G$2-COUNTIF($G19:G19,"~*")),H$3),3),GeneticCode,2,FALSE)</f>
        <v>S</v>
      </c>
      <c r="I19" s="214" t="str">
        <f>VLOOKUP(MID($F19,CHOOSE(CodeType,I$2,I$2,I$2+2*(H$2-COUNTIF($G19:H19,"~*")),I$3),3),GeneticCode,2,FALSE)</f>
        <v>R</v>
      </c>
      <c r="J19" s="214" t="str">
        <f>VLOOKUP(MID($F19,CHOOSE(CodeType,J$2,J$2,J$2+2*(I$2-COUNTIF($G19:I19,"~*")),J$3),3),GeneticCode,2,FALSE)</f>
        <v>S</v>
      </c>
      <c r="K19" s="214" t="str">
        <f>VLOOKUP(MID($F19,CHOOSE(CodeType,K$2,K$2,K$2+2*(J$2-COUNTIF($G19:J19,"~*")),K$3),3),GeneticCode,2,FALSE)</f>
        <v>R</v>
      </c>
      <c r="L19" s="214" t="str">
        <f>VLOOKUP(MID($F19,CHOOSE(CodeType,L$2,L$2,L$2+2*(K$2-COUNTIF($G19:K19,"~*")),L$3),3),GeneticCode,2,FALSE)</f>
        <v>S</v>
      </c>
      <c r="M19" s="214" t="str">
        <f>VLOOKUP(MID($F19,CHOOSE(CodeType,M$2,M$2,M$2+2*(L$2-COUNTIF($G19:L19,"~*")),M$3),3),GeneticCode,2,FALSE)</f>
        <v>R</v>
      </c>
      <c r="N19" s="214" t="str">
        <f>VLOOKUP(MID($F19,CHOOSE(CodeType,N$2,N$2,N$2+2*(M$2-COUNTIF($G19:M19,"~*")),N$3),3),GeneticCode,2,FALSE)</f>
        <v>S</v>
      </c>
      <c r="O19" s="214" t="str">
        <f>VLOOKUP(MID($F19,CHOOSE(CodeType,O$2,O$2,O$2+2*(N$2-COUNTIF($G19:N19,"~*")),O$3),3),GeneticCode,2,FALSE)</f>
        <v>R</v>
      </c>
      <c r="P19" s="214" t="str">
        <f>VLOOKUP(MID($F19,CHOOSE(CodeType,P$2,P$2,P$2+2*(O$2-COUNTIF($G19:O19,"~*")),P$3),3),GeneticCode,2,FALSE)</f>
        <v>S</v>
      </c>
      <c r="Q19" s="214" t="str">
        <f>VLOOKUP(MID($F19,CHOOSE(CodeType,Q$2,Q$2,Q$2+2*(P$2-COUNTIF($G19:P19,"~*")),Q$3),3),GeneticCode,2,FALSE)</f>
        <v>R</v>
      </c>
      <c r="R19" s="214" t="str">
        <f>VLOOKUP(MID($F19,CHOOSE(CodeType,R$2,R$2,R$2+2*(Q$2-COUNTIF($G19:Q19,"~*")),R$3),3),GeneticCode,2,FALSE)</f>
        <v>S</v>
      </c>
      <c r="S19" s="214" t="str">
        <f>VLOOKUP(MID($F19,CHOOSE(CodeType,S$2,S$2,S$2+2*(R$2-COUNTIF($G19:R19,"~*")),S$3),3),GeneticCode,2,FALSE)</f>
        <v>R</v>
      </c>
      <c r="T19" s="214" t="str">
        <f>VLOOKUP(MID($F19,CHOOSE(CodeType,T$2,T$2,T$2+2*(S$2-COUNTIF($G19:S19,"~*")),T$3),3),GeneticCode,2,FALSE)</f>
        <v>S</v>
      </c>
      <c r="U19" s="214" t="str">
        <f>VLOOKUP(MID($F19,CHOOSE(CodeType,U$2,U$2,U$2+2*(T$2-COUNTIF($G19:T19,"~*")),U$3),3),GeneticCode,2,FALSE)</f>
        <v>R</v>
      </c>
      <c r="V19" s="214" t="str">
        <f>VLOOKUP(MID($F19,CHOOSE(CodeType,V$2,V$2,V$2+2*(U$2-COUNTIF($G19:U19,"~*")),V$3),3),GeneticCode,2,FALSE)</f>
        <v>S</v>
      </c>
      <c r="W19" s="214" t="str">
        <f>VLOOKUP(MID($F19,CHOOSE(CodeType,W$2,W$2,W$2+2*(V$2-COUNTIF($G19:V19,"~*")),W$3),3),GeneticCode,2,FALSE)</f>
        <v>R</v>
      </c>
      <c r="X19" s="214" t="str">
        <f>VLOOKUP(MID($F19,CHOOSE(CodeType,X$2,X$2,X$2+2*(W$2-COUNTIF($G19:W19,"~*")),X$3),3),GeneticCode,2,FALSE)</f>
        <v>S</v>
      </c>
      <c r="Y19" s="214" t="str">
        <f>VLOOKUP(MID($F19,CHOOSE(CodeType,Y$2,Y$2,Y$2+2*(X$2-COUNTIF($G19:X19,"~*")),Y$3),3),GeneticCode,2,FALSE)</f>
        <v>R</v>
      </c>
      <c r="Z19" s="214" t="str">
        <f>VLOOKUP(MID($F19,CHOOSE(CodeType,Z$2,Z$2,Z$2+2*(Y$2-COUNTIF($G19:Y19,"~*")),Z$3),3),GeneticCode,2,FALSE)</f>
        <v>S</v>
      </c>
      <c r="AA19" s="211" t="str">
        <f t="shared" si="4"/>
        <v>RSRSRSRSRSRSRSRSRSRS</v>
      </c>
      <c r="AB19" s="215" t="str">
        <f t="shared" si="7"/>
        <v>RSRSRSRSRSRSRSRSRSRS</v>
      </c>
      <c r="AC19" s="306" t="str">
        <f t="shared" si="8"/>
        <v>RSRSRSRSRSRSRSRSRSRS</v>
      </c>
      <c r="AD19" s="307"/>
      <c r="AE19" s="3"/>
      <c r="AF19" s="217" t="str">
        <f t="shared" si="9"/>
        <v>ACAC</v>
      </c>
      <c r="AG19" s="218" t="str">
        <f t="shared" si="10"/>
        <v>?</v>
      </c>
      <c r="AH19" s="218" t="str">
        <f t="shared" si="11"/>
        <v>R</v>
      </c>
      <c r="AI19" s="218">
        <f t="shared" si="12"/>
      </c>
      <c r="AJ19" s="219">
        <f t="shared" si="13"/>
      </c>
      <c r="AK19" s="220">
        <f t="shared" si="14"/>
      </c>
      <c r="AL19" s="219">
        <f t="shared" si="15"/>
      </c>
      <c r="AM19" s="314" t="str">
        <f t="shared" si="16"/>
        <v>?R?R?R?R?R?R?R?R?R?R</v>
      </c>
      <c r="AN19" s="315"/>
      <c r="AP19" s="222" t="str">
        <f>AP3</f>
        <v>AAC</v>
      </c>
      <c r="AQ19" s="222" t="str">
        <f>IF(ISBLANK(AQ3),"?",AQ3)</f>
        <v>?</v>
      </c>
    </row>
    <row r="20" spans="1:43" ht="15.75">
      <c r="A20" s="211">
        <f t="shared" si="17"/>
        <v>0.6266558584757149</v>
      </c>
      <c r="B20" s="214">
        <f t="shared" si="5"/>
        <v>2</v>
      </c>
      <c r="C20" s="215">
        <f t="shared" si="18"/>
        <v>0.9570494666695595</v>
      </c>
      <c r="D20" s="295">
        <f t="shared" si="6"/>
        <v>14</v>
      </c>
      <c r="E20" s="292" t="s">
        <v>16</v>
      </c>
      <c r="F20" s="213" t="str">
        <f t="shared" si="2"/>
        <v>CAACAACAACAACAACAACAACAACAACAACAACAACAACAACAACAACAACAACAACAACAA</v>
      </c>
      <c r="G20" s="214" t="str">
        <f t="shared" si="3"/>
        <v>L</v>
      </c>
      <c r="H20" s="214" t="str">
        <f>VLOOKUP(MID($F20,CHOOSE(CodeType,H$2,H$2,H$2+2*(G$2-COUNTIF($G20:G20,"~*")),H$3),3),GeneticCode,2,FALSE)</f>
        <v>L</v>
      </c>
      <c r="I20" s="214" t="str">
        <f>VLOOKUP(MID($F20,CHOOSE(CodeType,I$2,I$2,I$2+2*(H$2-COUNTIF($G20:H20,"~*")),I$3),3),GeneticCode,2,FALSE)</f>
        <v>L</v>
      </c>
      <c r="J20" s="214" t="str">
        <f>VLOOKUP(MID($F20,CHOOSE(CodeType,J$2,J$2,J$2+2*(I$2-COUNTIF($G20:I20,"~*")),J$3),3),GeneticCode,2,FALSE)</f>
        <v>L</v>
      </c>
      <c r="K20" s="214" t="str">
        <f>VLOOKUP(MID($F20,CHOOSE(CodeType,K$2,K$2,K$2+2*(J$2-COUNTIF($G20:J20,"~*")),K$3),3),GeneticCode,2,FALSE)</f>
        <v>L</v>
      </c>
      <c r="L20" s="214" t="str">
        <f>VLOOKUP(MID($F20,CHOOSE(CodeType,L$2,L$2,L$2+2*(K$2-COUNTIF($G20:K20,"~*")),L$3),3),GeneticCode,2,FALSE)</f>
        <v>L</v>
      </c>
      <c r="M20" s="214" t="str">
        <f>VLOOKUP(MID($F20,CHOOSE(CodeType,M$2,M$2,M$2+2*(L$2-COUNTIF($G20:L20,"~*")),M$3),3),GeneticCode,2,FALSE)</f>
        <v>L</v>
      </c>
      <c r="N20" s="214" t="str">
        <f>VLOOKUP(MID($F20,CHOOSE(CodeType,N$2,N$2,N$2+2*(M$2-COUNTIF($G20:M20,"~*")),N$3),3),GeneticCode,2,FALSE)</f>
        <v>L</v>
      </c>
      <c r="O20" s="214" t="str">
        <f>VLOOKUP(MID($F20,CHOOSE(CodeType,O$2,O$2,O$2+2*(N$2-COUNTIF($G20:N20,"~*")),O$3),3),GeneticCode,2,FALSE)</f>
        <v>L</v>
      </c>
      <c r="P20" s="214" t="str">
        <f>VLOOKUP(MID($F20,CHOOSE(CodeType,P$2,P$2,P$2+2*(O$2-COUNTIF($G20:O20,"~*")),P$3),3),GeneticCode,2,FALSE)</f>
        <v>L</v>
      </c>
      <c r="Q20" s="214" t="str">
        <f>VLOOKUP(MID($F20,CHOOSE(CodeType,Q$2,Q$2,Q$2+2*(P$2-COUNTIF($G20:P20,"~*")),Q$3),3),GeneticCode,2,FALSE)</f>
        <v>L</v>
      </c>
      <c r="R20" s="214" t="str">
        <f>VLOOKUP(MID($F20,CHOOSE(CodeType,R$2,R$2,R$2+2*(Q$2-COUNTIF($G20:Q20,"~*")),R$3),3),GeneticCode,2,FALSE)</f>
        <v>L</v>
      </c>
      <c r="S20" s="214" t="str">
        <f>VLOOKUP(MID($F20,CHOOSE(CodeType,S$2,S$2,S$2+2*(R$2-COUNTIF($G20:R20,"~*")),S$3),3),GeneticCode,2,FALSE)</f>
        <v>L</v>
      </c>
      <c r="T20" s="214" t="str">
        <f>VLOOKUP(MID($F20,CHOOSE(CodeType,T$2,T$2,T$2+2*(S$2-COUNTIF($G20:S20,"~*")),T$3),3),GeneticCode,2,FALSE)</f>
        <v>L</v>
      </c>
      <c r="U20" s="214" t="str">
        <f>VLOOKUP(MID($F20,CHOOSE(CodeType,U$2,U$2,U$2+2*(T$2-COUNTIF($G20:T20,"~*")),U$3),3),GeneticCode,2,FALSE)</f>
        <v>L</v>
      </c>
      <c r="V20" s="214" t="str">
        <f>VLOOKUP(MID($F20,CHOOSE(CodeType,V$2,V$2,V$2+2*(U$2-COUNTIF($G20:U20,"~*")),V$3),3),GeneticCode,2,FALSE)</f>
        <v>L</v>
      </c>
      <c r="W20" s="214" t="str">
        <f>VLOOKUP(MID($F20,CHOOSE(CodeType,W$2,W$2,W$2+2*(V$2-COUNTIF($G20:V20,"~*")),W$3),3),GeneticCode,2,FALSE)</f>
        <v>L</v>
      </c>
      <c r="X20" s="214" t="str">
        <f>VLOOKUP(MID($F20,CHOOSE(CodeType,X$2,X$2,X$2+2*(W$2-COUNTIF($G20:W20,"~*")),X$3),3),GeneticCode,2,FALSE)</f>
        <v>L</v>
      </c>
      <c r="Y20" s="214" t="str">
        <f>VLOOKUP(MID($F20,CHOOSE(CodeType,Y$2,Y$2,Y$2+2*(X$2-COUNTIF($G20:X20,"~*")),Y$3),3),GeneticCode,2,FALSE)</f>
        <v>L</v>
      </c>
      <c r="Z20" s="214" t="str">
        <f>VLOOKUP(MID($F20,CHOOSE(CodeType,Z$2,Z$2,Z$2+2*(Y$2-COUNTIF($G20:Y20,"~*")),Z$3),3),GeneticCode,2,FALSE)</f>
        <v>L</v>
      </c>
      <c r="AA20" s="211" t="str">
        <f t="shared" si="4"/>
        <v>LLLLLLLLLLLLLLLLLLLL</v>
      </c>
      <c r="AB20" s="215" t="str">
        <f t="shared" si="7"/>
        <v>LLLLLLLLLLLLLLLLLLLL</v>
      </c>
      <c r="AC20" s="306" t="str">
        <f t="shared" si="8"/>
        <v>LLLLLLLLLLLLLLLLLLLL</v>
      </c>
      <c r="AD20" s="307"/>
      <c r="AE20" s="3"/>
      <c r="AF20" s="217" t="str">
        <f t="shared" si="9"/>
        <v>ACAAC</v>
      </c>
      <c r="AG20" s="218" t="str">
        <f t="shared" si="10"/>
        <v>?</v>
      </c>
      <c r="AH20" s="218" t="str">
        <f t="shared" si="11"/>
        <v>?</v>
      </c>
      <c r="AI20" s="218" t="str">
        <f t="shared" si="12"/>
        <v>?</v>
      </c>
      <c r="AJ20" s="219">
        <f t="shared" si="13"/>
      </c>
      <c r="AK20" s="220">
        <f t="shared" si="14"/>
      </c>
      <c r="AL20" s="219">
        <f t="shared" si="15"/>
      </c>
      <c r="AM20" s="314" t="str">
        <f t="shared" si="16"/>
        <v>????????????????????</v>
      </c>
      <c r="AN20" s="315"/>
      <c r="AP20" s="222" t="str">
        <f aca="true" t="shared" si="19" ref="AP20:AP33">AP4</f>
        <v>AAG</v>
      </c>
      <c r="AQ20" s="222" t="str">
        <f aca="true" t="shared" si="20" ref="AQ20:AQ33">IF(ISBLANK(AQ4),"?",AQ4)</f>
        <v>?</v>
      </c>
    </row>
    <row r="21" spans="1:43" ht="15.75">
      <c r="A21" s="211">
        <f t="shared" si="17"/>
        <v>0.2635003235191107</v>
      </c>
      <c r="B21" s="214">
        <f t="shared" si="5"/>
        <v>1</v>
      </c>
      <c r="C21" s="215">
        <f t="shared" si="18"/>
        <v>0.16025812597945333</v>
      </c>
      <c r="D21" s="295">
        <f t="shared" si="6"/>
        <v>15</v>
      </c>
      <c r="E21" s="292" t="s">
        <v>35</v>
      </c>
      <c r="F21" s="213" t="str">
        <f t="shared" si="2"/>
        <v>CACCACCACCACCACCACCACCACCACCACCACCACCACCACCACCACCACCACCACCACCAC</v>
      </c>
      <c r="G21" s="214" t="str">
        <f t="shared" si="3"/>
        <v>R</v>
      </c>
      <c r="H21" s="214" t="str">
        <f>VLOOKUP(MID($F21,CHOOSE(CodeType,H$2,H$2,H$2+2*(G$2-COUNTIF($G21:G21,"~*")),H$3),3),GeneticCode,2,FALSE)</f>
        <v>R</v>
      </c>
      <c r="I21" s="214" t="str">
        <f>VLOOKUP(MID($F21,CHOOSE(CodeType,I$2,I$2,I$2+2*(H$2-COUNTIF($G21:H21,"~*")),I$3),3),GeneticCode,2,FALSE)</f>
        <v>R</v>
      </c>
      <c r="J21" s="214" t="str">
        <f>VLOOKUP(MID($F21,CHOOSE(CodeType,J$2,J$2,J$2+2*(I$2-COUNTIF($G21:I21,"~*")),J$3),3),GeneticCode,2,FALSE)</f>
        <v>R</v>
      </c>
      <c r="K21" s="214" t="str">
        <f>VLOOKUP(MID($F21,CHOOSE(CodeType,K$2,K$2,K$2+2*(J$2-COUNTIF($G21:J21,"~*")),K$3),3),GeneticCode,2,FALSE)</f>
        <v>R</v>
      </c>
      <c r="L21" s="214" t="str">
        <f>VLOOKUP(MID($F21,CHOOSE(CodeType,L$2,L$2,L$2+2*(K$2-COUNTIF($G21:K21,"~*")),L$3),3),GeneticCode,2,FALSE)</f>
        <v>R</v>
      </c>
      <c r="M21" s="214" t="str">
        <f>VLOOKUP(MID($F21,CHOOSE(CodeType,M$2,M$2,M$2+2*(L$2-COUNTIF($G21:L21,"~*")),M$3),3),GeneticCode,2,FALSE)</f>
        <v>R</v>
      </c>
      <c r="N21" s="214" t="str">
        <f>VLOOKUP(MID($F21,CHOOSE(CodeType,N$2,N$2,N$2+2*(M$2-COUNTIF($G21:M21,"~*")),N$3),3),GeneticCode,2,FALSE)</f>
        <v>R</v>
      </c>
      <c r="O21" s="214" t="str">
        <f>VLOOKUP(MID($F21,CHOOSE(CodeType,O$2,O$2,O$2+2*(N$2-COUNTIF($G21:N21,"~*")),O$3),3),GeneticCode,2,FALSE)</f>
        <v>R</v>
      </c>
      <c r="P21" s="214" t="str">
        <f>VLOOKUP(MID($F21,CHOOSE(CodeType,P$2,P$2,P$2+2*(O$2-COUNTIF($G21:O21,"~*")),P$3),3),GeneticCode,2,FALSE)</f>
        <v>R</v>
      </c>
      <c r="Q21" s="214" t="str">
        <f>VLOOKUP(MID($F21,CHOOSE(CodeType,Q$2,Q$2,Q$2+2*(P$2-COUNTIF($G21:P21,"~*")),Q$3),3),GeneticCode,2,FALSE)</f>
        <v>R</v>
      </c>
      <c r="R21" s="214" t="str">
        <f>VLOOKUP(MID($F21,CHOOSE(CodeType,R$2,R$2,R$2+2*(Q$2-COUNTIF($G21:Q21,"~*")),R$3),3),GeneticCode,2,FALSE)</f>
        <v>R</v>
      </c>
      <c r="S21" s="214" t="str">
        <f>VLOOKUP(MID($F21,CHOOSE(CodeType,S$2,S$2,S$2+2*(R$2-COUNTIF($G21:R21,"~*")),S$3),3),GeneticCode,2,FALSE)</f>
        <v>R</v>
      </c>
      <c r="T21" s="214" t="str">
        <f>VLOOKUP(MID($F21,CHOOSE(CodeType,T$2,T$2,T$2+2*(S$2-COUNTIF($G21:S21,"~*")),T$3),3),GeneticCode,2,FALSE)</f>
        <v>R</v>
      </c>
      <c r="U21" s="214" t="str">
        <f>VLOOKUP(MID($F21,CHOOSE(CodeType,U$2,U$2,U$2+2*(T$2-COUNTIF($G21:T21,"~*")),U$3),3),GeneticCode,2,FALSE)</f>
        <v>R</v>
      </c>
      <c r="V21" s="214" t="str">
        <f>VLOOKUP(MID($F21,CHOOSE(CodeType,V$2,V$2,V$2+2*(U$2-COUNTIF($G21:U21,"~*")),V$3),3),GeneticCode,2,FALSE)</f>
        <v>R</v>
      </c>
      <c r="W21" s="214" t="str">
        <f>VLOOKUP(MID($F21,CHOOSE(CodeType,W$2,W$2,W$2+2*(V$2-COUNTIF($G21:V21,"~*")),W$3),3),GeneticCode,2,FALSE)</f>
        <v>R</v>
      </c>
      <c r="X21" s="214" t="str">
        <f>VLOOKUP(MID($F21,CHOOSE(CodeType,X$2,X$2,X$2+2*(W$2-COUNTIF($G21:W21,"~*")),X$3),3),GeneticCode,2,FALSE)</f>
        <v>R</v>
      </c>
      <c r="Y21" s="214" t="str">
        <f>VLOOKUP(MID($F21,CHOOSE(CodeType,Y$2,Y$2,Y$2+2*(X$2-COUNTIF($G21:X21,"~*")),Y$3),3),GeneticCode,2,FALSE)</f>
        <v>R</v>
      </c>
      <c r="Z21" s="214" t="str">
        <f>VLOOKUP(MID($F21,CHOOSE(CodeType,Z$2,Z$2,Z$2+2*(Y$2-COUNTIF($G21:Y21,"~*")),Z$3),3),GeneticCode,2,FALSE)</f>
        <v>R</v>
      </c>
      <c r="AA21" s="211" t="str">
        <f t="shared" si="4"/>
        <v>RRRRRRRRRRRRRRRRRRRR</v>
      </c>
      <c r="AB21" s="215" t="str">
        <f t="shared" si="7"/>
        <v>RRRRRRRRRRRRRRRRRRRR</v>
      </c>
      <c r="AC21" s="306" t="str">
        <f t="shared" si="8"/>
        <v>RRRRRRRRRRRRRRRRRRRR</v>
      </c>
      <c r="AD21" s="307"/>
      <c r="AE21" s="3"/>
      <c r="AF21" s="217" t="str">
        <f t="shared" si="9"/>
        <v>CACCA</v>
      </c>
      <c r="AG21" s="218" t="str">
        <f t="shared" si="10"/>
        <v>R</v>
      </c>
      <c r="AH21" s="218" t="str">
        <f t="shared" si="11"/>
        <v>R</v>
      </c>
      <c r="AI21" s="218" t="str">
        <f t="shared" si="12"/>
        <v>R</v>
      </c>
      <c r="AJ21" s="219">
        <f t="shared" si="13"/>
      </c>
      <c r="AK21" s="220">
        <f t="shared" si="14"/>
      </c>
      <c r="AL21" s="219">
        <f t="shared" si="15"/>
      </c>
      <c r="AM21" s="314" t="str">
        <f t="shared" si="16"/>
        <v>RRRRRRRRRRRRRRRRRRRR</v>
      </c>
      <c r="AN21" s="315"/>
      <c r="AP21" s="222" t="str">
        <f t="shared" si="19"/>
        <v>AAU</v>
      </c>
      <c r="AQ21" s="222" t="str">
        <f t="shared" si="20"/>
        <v>?</v>
      </c>
    </row>
    <row r="22" spans="1:43" ht="15.75">
      <c r="A22" s="211">
        <f t="shared" si="17"/>
        <v>0.27830458525568247</v>
      </c>
      <c r="B22" s="214">
        <f t="shared" si="5"/>
        <v>1</v>
      </c>
      <c r="C22" s="215">
        <f t="shared" si="18"/>
        <v>0.55081846145913</v>
      </c>
      <c r="D22" s="295">
        <f t="shared" si="6"/>
        <v>16</v>
      </c>
      <c r="E22" s="292" t="s">
        <v>143</v>
      </c>
      <c r="F22" s="213" t="str">
        <f t="shared" si="2"/>
        <v>CACUCACUCACUCACUCACUCACUCACUCACUCACUCACUCACUCACUCACUCACUCACUCAC</v>
      </c>
      <c r="G22" s="214" t="str">
        <f t="shared" si="3"/>
        <v>R</v>
      </c>
      <c r="H22" s="214" t="str">
        <f>VLOOKUP(MID($F22,CHOOSE(CodeType,H$2,H$2,H$2+2*(G$2-COUNTIF($G22:G22,"~*")),H$3),3),GeneticCode,2,FALSE)</f>
        <v>R</v>
      </c>
      <c r="I22" s="214" t="str">
        <f>VLOOKUP(MID($F22,CHOOSE(CodeType,I$2,I$2,I$2+2*(H$2-COUNTIF($G22:H22,"~*")),I$3),3),GeneticCode,2,FALSE)</f>
        <v>V</v>
      </c>
      <c r="J22" s="214" t="str">
        <f>VLOOKUP(MID($F22,CHOOSE(CodeType,J$2,J$2,J$2+2*(I$2-COUNTIF($G22:I22,"~*")),J$3),3),GeneticCode,2,FALSE)</f>
        <v>A</v>
      </c>
      <c r="K22" s="214" t="str">
        <f>VLOOKUP(MID($F22,CHOOSE(CodeType,K$2,K$2,K$2+2*(J$2-COUNTIF($G22:J22,"~*")),K$3),3),GeneticCode,2,FALSE)</f>
        <v>R</v>
      </c>
      <c r="L22" s="214" t="str">
        <f>VLOOKUP(MID($F22,CHOOSE(CodeType,L$2,L$2,L$2+2*(K$2-COUNTIF($G22:K22,"~*")),L$3),3),GeneticCode,2,FALSE)</f>
        <v>R</v>
      </c>
      <c r="M22" s="214" t="str">
        <f>VLOOKUP(MID($F22,CHOOSE(CodeType,M$2,M$2,M$2+2*(L$2-COUNTIF($G22:L22,"~*")),M$3),3),GeneticCode,2,FALSE)</f>
        <v>V</v>
      </c>
      <c r="N22" s="214" t="str">
        <f>VLOOKUP(MID($F22,CHOOSE(CodeType,N$2,N$2,N$2+2*(M$2-COUNTIF($G22:M22,"~*")),N$3),3),GeneticCode,2,FALSE)</f>
        <v>A</v>
      </c>
      <c r="O22" s="214" t="str">
        <f>VLOOKUP(MID($F22,CHOOSE(CodeType,O$2,O$2,O$2+2*(N$2-COUNTIF($G22:N22,"~*")),O$3),3),GeneticCode,2,FALSE)</f>
        <v>R</v>
      </c>
      <c r="P22" s="214" t="str">
        <f>VLOOKUP(MID($F22,CHOOSE(CodeType,P$2,P$2,P$2+2*(O$2-COUNTIF($G22:O22,"~*")),P$3),3),GeneticCode,2,FALSE)</f>
        <v>R</v>
      </c>
      <c r="Q22" s="214" t="str">
        <f>VLOOKUP(MID($F22,CHOOSE(CodeType,Q$2,Q$2,Q$2+2*(P$2-COUNTIF($G22:P22,"~*")),Q$3),3),GeneticCode,2,FALSE)</f>
        <v>V</v>
      </c>
      <c r="R22" s="214" t="str">
        <f>VLOOKUP(MID($F22,CHOOSE(CodeType,R$2,R$2,R$2+2*(Q$2-COUNTIF($G22:Q22,"~*")),R$3),3),GeneticCode,2,FALSE)</f>
        <v>A</v>
      </c>
      <c r="S22" s="214" t="str">
        <f>VLOOKUP(MID($F22,CHOOSE(CodeType,S$2,S$2,S$2+2*(R$2-COUNTIF($G22:R22,"~*")),S$3),3),GeneticCode,2,FALSE)</f>
        <v>R</v>
      </c>
      <c r="T22" s="214" t="str">
        <f>VLOOKUP(MID($F22,CHOOSE(CodeType,T$2,T$2,T$2+2*(S$2-COUNTIF($G22:S22,"~*")),T$3),3),GeneticCode,2,FALSE)</f>
        <v>R</v>
      </c>
      <c r="U22" s="214" t="str">
        <f>VLOOKUP(MID($F22,CHOOSE(CodeType,U$2,U$2,U$2+2*(T$2-COUNTIF($G22:T22,"~*")),U$3),3),GeneticCode,2,FALSE)</f>
        <v>V</v>
      </c>
      <c r="V22" s="214" t="str">
        <f>VLOOKUP(MID($F22,CHOOSE(CodeType,V$2,V$2,V$2+2*(U$2-COUNTIF($G22:U22,"~*")),V$3),3),GeneticCode,2,FALSE)</f>
        <v>A</v>
      </c>
      <c r="W22" s="214" t="str">
        <f>VLOOKUP(MID($F22,CHOOSE(CodeType,W$2,W$2,W$2+2*(V$2-COUNTIF($G22:V22,"~*")),W$3),3),GeneticCode,2,FALSE)</f>
        <v>R</v>
      </c>
      <c r="X22" s="214" t="str">
        <f>VLOOKUP(MID($F22,CHOOSE(CodeType,X$2,X$2,X$2+2*(W$2-COUNTIF($G22:W22,"~*")),X$3),3),GeneticCode,2,FALSE)</f>
        <v>R</v>
      </c>
      <c r="Y22" s="214" t="str">
        <f>VLOOKUP(MID($F22,CHOOSE(CodeType,Y$2,Y$2,Y$2+2*(X$2-COUNTIF($G22:X22,"~*")),Y$3),3),GeneticCode,2,FALSE)</f>
        <v>V</v>
      </c>
      <c r="Z22" s="214" t="str">
        <f>VLOOKUP(MID($F22,CHOOSE(CodeType,Z$2,Z$2,Z$2+2*(Y$2-COUNTIF($G22:Y22,"~*")),Z$3),3),GeneticCode,2,FALSE)</f>
        <v>A</v>
      </c>
      <c r="AA22" s="211" t="str">
        <f t="shared" si="4"/>
        <v>RRVARRVARRVARRVARRVA</v>
      </c>
      <c r="AB22" s="215" t="str">
        <f t="shared" si="7"/>
        <v>RRVARRVARRVARRVARRVA</v>
      </c>
      <c r="AC22" s="306" t="str">
        <f t="shared" si="8"/>
        <v>RRVARRVARRVARRVARRVA</v>
      </c>
      <c r="AD22" s="307"/>
      <c r="AE22" s="3"/>
      <c r="AF22" s="217" t="str">
        <f t="shared" si="9"/>
        <v>CACUCA</v>
      </c>
      <c r="AG22" s="218" t="str">
        <f t="shared" si="10"/>
        <v>R</v>
      </c>
      <c r="AH22" s="218" t="str">
        <f t="shared" si="11"/>
        <v>?</v>
      </c>
      <c r="AI22" s="218" t="str">
        <f t="shared" si="12"/>
        <v>?</v>
      </c>
      <c r="AJ22" s="219" t="str">
        <f t="shared" si="13"/>
        <v>?</v>
      </c>
      <c r="AK22" s="220">
        <f t="shared" si="14"/>
      </c>
      <c r="AL22" s="219">
        <f t="shared" si="15"/>
      </c>
      <c r="AM22" s="314" t="str">
        <f t="shared" si="16"/>
        <v>R???R???R???R???R???</v>
      </c>
      <c r="AN22" s="315"/>
      <c r="AP22" s="222" t="str">
        <f t="shared" si="19"/>
        <v>ACA</v>
      </c>
      <c r="AQ22" s="222" t="str">
        <f t="shared" si="20"/>
        <v>?</v>
      </c>
    </row>
    <row r="23" spans="1:43" ht="15.75">
      <c r="A23" s="211">
        <f t="shared" si="17"/>
        <v>0.39867382124066353</v>
      </c>
      <c r="B23" s="214">
        <f t="shared" si="5"/>
        <v>2</v>
      </c>
      <c r="C23" s="215">
        <f t="shared" si="18"/>
        <v>0.7472605877555907</v>
      </c>
      <c r="D23" s="295">
        <f t="shared" si="6"/>
        <v>17</v>
      </c>
      <c r="E23" s="292" t="s">
        <v>144</v>
      </c>
      <c r="F23" s="213" t="str">
        <f t="shared" si="2"/>
        <v>CCAUCCAUCCAUCCAUCCAUCCAUCCAUCCAUCCAUCCAUCCAUCCAUCCAUCCAUCCAUCCA</v>
      </c>
      <c r="G23" s="214" t="str">
        <f t="shared" si="3"/>
        <v>S</v>
      </c>
      <c r="H23" s="214" t="str">
        <f>VLOOKUP(MID($F23,CHOOSE(CodeType,H$2,H$2,H$2+2*(G$2-COUNTIF($G23:G23,"~*")),H$3),3),GeneticCode,2,FALSE)</f>
        <v>E</v>
      </c>
      <c r="I23" s="214" t="str">
        <f>VLOOKUP(MID($F23,CHOOSE(CodeType,I$2,I$2,I$2+2*(H$2-COUNTIF($G23:H23,"~*")),I$3),3),GeneticCode,2,FALSE)</f>
        <v>T</v>
      </c>
      <c r="J23" s="214" t="str">
        <f>VLOOKUP(MID($F23,CHOOSE(CodeType,J$2,J$2,J$2+2*(I$2-COUNTIF($G23:I23,"~*")),J$3),3),GeneticCode,2,FALSE)</f>
        <v>D</v>
      </c>
      <c r="K23" s="214" t="str">
        <f>VLOOKUP(MID($F23,CHOOSE(CodeType,K$2,K$2,K$2+2*(J$2-COUNTIF($G23:J23,"~*")),K$3),3),GeneticCode,2,FALSE)</f>
        <v>S</v>
      </c>
      <c r="L23" s="214" t="str">
        <f>VLOOKUP(MID($F23,CHOOSE(CodeType,L$2,L$2,L$2+2*(K$2-COUNTIF($G23:K23,"~*")),L$3),3),GeneticCode,2,FALSE)</f>
        <v>E</v>
      </c>
      <c r="M23" s="214" t="str">
        <f>VLOOKUP(MID($F23,CHOOSE(CodeType,M$2,M$2,M$2+2*(L$2-COUNTIF($G23:L23,"~*")),M$3),3),GeneticCode,2,FALSE)</f>
        <v>T</v>
      </c>
      <c r="N23" s="214" t="str">
        <f>VLOOKUP(MID($F23,CHOOSE(CodeType,N$2,N$2,N$2+2*(M$2-COUNTIF($G23:M23,"~*")),N$3),3),GeneticCode,2,FALSE)</f>
        <v>D</v>
      </c>
      <c r="O23" s="214" t="str">
        <f>VLOOKUP(MID($F23,CHOOSE(CodeType,O$2,O$2,O$2+2*(N$2-COUNTIF($G23:N23,"~*")),O$3),3),GeneticCode,2,FALSE)</f>
        <v>S</v>
      </c>
      <c r="P23" s="214" t="str">
        <f>VLOOKUP(MID($F23,CHOOSE(CodeType,P$2,P$2,P$2+2*(O$2-COUNTIF($G23:O23,"~*")),P$3),3),GeneticCode,2,FALSE)</f>
        <v>E</v>
      </c>
      <c r="Q23" s="214" t="str">
        <f>VLOOKUP(MID($F23,CHOOSE(CodeType,Q$2,Q$2,Q$2+2*(P$2-COUNTIF($G23:P23,"~*")),Q$3),3),GeneticCode,2,FALSE)</f>
        <v>T</v>
      </c>
      <c r="R23" s="214" t="str">
        <f>VLOOKUP(MID($F23,CHOOSE(CodeType,R$2,R$2,R$2+2*(Q$2-COUNTIF($G23:Q23,"~*")),R$3),3),GeneticCode,2,FALSE)</f>
        <v>D</v>
      </c>
      <c r="S23" s="214" t="str">
        <f>VLOOKUP(MID($F23,CHOOSE(CodeType,S$2,S$2,S$2+2*(R$2-COUNTIF($G23:R23,"~*")),S$3),3),GeneticCode,2,FALSE)</f>
        <v>S</v>
      </c>
      <c r="T23" s="214" t="str">
        <f>VLOOKUP(MID($F23,CHOOSE(CodeType,T$2,T$2,T$2+2*(S$2-COUNTIF($G23:S23,"~*")),T$3),3),GeneticCode,2,FALSE)</f>
        <v>E</v>
      </c>
      <c r="U23" s="214" t="str">
        <f>VLOOKUP(MID($F23,CHOOSE(CodeType,U$2,U$2,U$2+2*(T$2-COUNTIF($G23:T23,"~*")),U$3),3),GeneticCode,2,FALSE)</f>
        <v>T</v>
      </c>
      <c r="V23" s="214" t="str">
        <f>VLOOKUP(MID($F23,CHOOSE(CodeType,V$2,V$2,V$2+2*(U$2-COUNTIF($G23:U23,"~*")),V$3),3),GeneticCode,2,FALSE)</f>
        <v>D</v>
      </c>
      <c r="W23" s="214" t="str">
        <f>VLOOKUP(MID($F23,CHOOSE(CodeType,W$2,W$2,W$2+2*(V$2-COUNTIF($G23:V23,"~*")),W$3),3),GeneticCode,2,FALSE)</f>
        <v>S</v>
      </c>
      <c r="X23" s="214" t="str">
        <f>VLOOKUP(MID($F23,CHOOSE(CodeType,X$2,X$2,X$2+2*(W$2-COUNTIF($G23:W23,"~*")),X$3),3),GeneticCode,2,FALSE)</f>
        <v>E</v>
      </c>
      <c r="Y23" s="214" t="str">
        <f>VLOOKUP(MID($F23,CHOOSE(CodeType,Y$2,Y$2,Y$2+2*(X$2-COUNTIF($G23:X23,"~*")),Y$3),3),GeneticCode,2,FALSE)</f>
        <v>T</v>
      </c>
      <c r="Z23" s="214" t="str">
        <f>VLOOKUP(MID($F23,CHOOSE(CodeType,Z$2,Z$2,Z$2+2*(Y$2-COUNTIF($G23:Y23,"~*")),Z$3),3),GeneticCode,2,FALSE)</f>
        <v>D</v>
      </c>
      <c r="AA23" s="211" t="str">
        <f t="shared" si="4"/>
        <v>SETDSETDSETDSETDSETD</v>
      </c>
      <c r="AB23" s="215" t="str">
        <f t="shared" si="7"/>
        <v>SETDSETDSETDSETDSETD</v>
      </c>
      <c r="AC23" s="306" t="str">
        <f t="shared" si="8"/>
        <v>SETDSETDSETDSETDSETD</v>
      </c>
      <c r="AD23" s="307"/>
      <c r="AE23" s="3"/>
      <c r="AF23" s="217" t="str">
        <f t="shared" si="9"/>
        <v>UCCAUC</v>
      </c>
      <c r="AG23" s="218" t="str">
        <f t="shared" si="10"/>
        <v>?</v>
      </c>
      <c r="AH23" s="218" t="str">
        <f t="shared" si="11"/>
        <v>R</v>
      </c>
      <c r="AI23" s="218" t="str">
        <f t="shared" si="12"/>
        <v>?</v>
      </c>
      <c r="AJ23" s="219" t="str">
        <f t="shared" si="13"/>
        <v>?</v>
      </c>
      <c r="AK23" s="220">
        <f t="shared" si="14"/>
      </c>
      <c r="AL23" s="219">
        <f t="shared" si="15"/>
      </c>
      <c r="AM23" s="314" t="str">
        <f t="shared" si="16"/>
        <v>?R???R???R???R???R??</v>
      </c>
      <c r="AN23" s="315"/>
      <c r="AP23" s="222" t="str">
        <f t="shared" si="19"/>
        <v>ACC</v>
      </c>
      <c r="AQ23" s="222" t="str">
        <f t="shared" si="20"/>
        <v>R</v>
      </c>
    </row>
    <row r="24" spans="1:43" ht="15.75">
      <c r="A24" s="211">
        <f t="shared" si="17"/>
        <v>0.9117681290954351</v>
      </c>
      <c r="B24" s="214">
        <f t="shared" si="5"/>
        <v>3</v>
      </c>
      <c r="C24" s="215">
        <f t="shared" si="18"/>
        <v>0.0880209319293499</v>
      </c>
      <c r="D24" s="295">
        <f t="shared" si="6"/>
        <v>18</v>
      </c>
      <c r="E24" s="292" t="s">
        <v>145</v>
      </c>
      <c r="F24" s="213" t="str">
        <f t="shared" si="2"/>
        <v>ACCUACCUACCUACCUACCUACCUACCUACCUACCUACCUACCUACCUACCUACCUACCUACC</v>
      </c>
      <c r="G24" s="214" t="str">
        <f t="shared" si="3"/>
        <v>G</v>
      </c>
      <c r="H24" s="214" t="str">
        <f>VLOOKUP(MID($F24,CHOOSE(CodeType,H$2,H$2,H$2+2*(G$2-COUNTIF($G24:G24,"~*")),H$3),3),GeneticCode,2,FALSE)</f>
        <v>T</v>
      </c>
      <c r="I24" s="214" t="str">
        <f>VLOOKUP(MID($F24,CHOOSE(CodeType,I$2,I$2,I$2+2*(H$2-COUNTIF($G24:H24,"~*")),I$3),3),GeneticCode,2,FALSE)</f>
        <v>P</v>
      </c>
      <c r="J24" s="214" t="str">
        <f>VLOOKUP(MID($F24,CHOOSE(CodeType,J$2,J$2,J$2+2*(I$2-COUNTIF($G24:I24,"~*")),J$3),3),GeneticCode,2,FALSE)</f>
        <v>F</v>
      </c>
      <c r="K24" s="214" t="str">
        <f>VLOOKUP(MID($F24,CHOOSE(CodeType,K$2,K$2,K$2+2*(J$2-COUNTIF($G24:J24,"~*")),K$3),3),GeneticCode,2,FALSE)</f>
        <v>G</v>
      </c>
      <c r="L24" s="214" t="str">
        <f>VLOOKUP(MID($F24,CHOOSE(CodeType,L$2,L$2,L$2+2*(K$2-COUNTIF($G24:K24,"~*")),L$3),3),GeneticCode,2,FALSE)</f>
        <v>T</v>
      </c>
      <c r="M24" s="214" t="str">
        <f>VLOOKUP(MID($F24,CHOOSE(CodeType,M$2,M$2,M$2+2*(L$2-COUNTIF($G24:L24,"~*")),M$3),3),GeneticCode,2,FALSE)</f>
        <v>P</v>
      </c>
      <c r="N24" s="214" t="str">
        <f>VLOOKUP(MID($F24,CHOOSE(CodeType,N$2,N$2,N$2+2*(M$2-COUNTIF($G24:M24,"~*")),N$3),3),GeneticCode,2,FALSE)</f>
        <v>F</v>
      </c>
      <c r="O24" s="214" t="str">
        <f>VLOOKUP(MID($F24,CHOOSE(CodeType,O$2,O$2,O$2+2*(N$2-COUNTIF($G24:N24,"~*")),O$3),3),GeneticCode,2,FALSE)</f>
        <v>G</v>
      </c>
      <c r="P24" s="214" t="str">
        <f>VLOOKUP(MID($F24,CHOOSE(CodeType,P$2,P$2,P$2+2*(O$2-COUNTIF($G24:O24,"~*")),P$3),3),GeneticCode,2,FALSE)</f>
        <v>T</v>
      </c>
      <c r="Q24" s="214" t="str">
        <f>VLOOKUP(MID($F24,CHOOSE(CodeType,Q$2,Q$2,Q$2+2*(P$2-COUNTIF($G24:P24,"~*")),Q$3),3),GeneticCode,2,FALSE)</f>
        <v>P</v>
      </c>
      <c r="R24" s="214" t="str">
        <f>VLOOKUP(MID($F24,CHOOSE(CodeType,R$2,R$2,R$2+2*(Q$2-COUNTIF($G24:Q24,"~*")),R$3),3),GeneticCode,2,FALSE)</f>
        <v>F</v>
      </c>
      <c r="S24" s="214" t="str">
        <f>VLOOKUP(MID($F24,CHOOSE(CodeType,S$2,S$2,S$2+2*(R$2-COUNTIF($G24:R24,"~*")),S$3),3),GeneticCode,2,FALSE)</f>
        <v>G</v>
      </c>
      <c r="T24" s="214" t="str">
        <f>VLOOKUP(MID($F24,CHOOSE(CodeType,T$2,T$2,T$2+2*(S$2-COUNTIF($G24:S24,"~*")),T$3),3),GeneticCode,2,FALSE)</f>
        <v>T</v>
      </c>
      <c r="U24" s="214" t="str">
        <f>VLOOKUP(MID($F24,CHOOSE(CodeType,U$2,U$2,U$2+2*(T$2-COUNTIF($G24:T24,"~*")),U$3),3),GeneticCode,2,FALSE)</f>
        <v>P</v>
      </c>
      <c r="V24" s="214" t="str">
        <f>VLOOKUP(MID($F24,CHOOSE(CodeType,V$2,V$2,V$2+2*(U$2-COUNTIF($G24:U24,"~*")),V$3),3),GeneticCode,2,FALSE)</f>
        <v>F</v>
      </c>
      <c r="W24" s="214" t="str">
        <f>VLOOKUP(MID($F24,CHOOSE(CodeType,W$2,W$2,W$2+2*(V$2-COUNTIF($G24:V24,"~*")),W$3),3),GeneticCode,2,FALSE)</f>
        <v>G</v>
      </c>
      <c r="X24" s="214" t="str">
        <f>VLOOKUP(MID($F24,CHOOSE(CodeType,X$2,X$2,X$2+2*(W$2-COUNTIF($G24:W24,"~*")),X$3),3),GeneticCode,2,FALSE)</f>
        <v>T</v>
      </c>
      <c r="Y24" s="214" t="str">
        <f>VLOOKUP(MID($F24,CHOOSE(CodeType,Y$2,Y$2,Y$2+2*(X$2-COUNTIF($G24:X24,"~*")),Y$3),3),GeneticCode,2,FALSE)</f>
        <v>P</v>
      </c>
      <c r="Z24" s="214" t="str">
        <f>VLOOKUP(MID($F24,CHOOSE(CodeType,Z$2,Z$2,Z$2+2*(Y$2-COUNTIF($G24:Y24,"~*")),Z$3),3),GeneticCode,2,FALSE)</f>
        <v>F</v>
      </c>
      <c r="AA24" s="211" t="str">
        <f t="shared" si="4"/>
        <v>GTPFGTPFGTPFGTPFGTPF</v>
      </c>
      <c r="AB24" s="215" t="str">
        <f t="shared" si="7"/>
        <v>GTPFGTPFGTPFGTPFGTPF</v>
      </c>
      <c r="AC24" s="306" t="str">
        <f t="shared" si="8"/>
        <v>GTPFGTPFGTPFGTPFGTPF</v>
      </c>
      <c r="AD24" s="307"/>
      <c r="AE24" s="3"/>
      <c r="AF24" s="217" t="str">
        <f t="shared" si="9"/>
        <v>CUACCU</v>
      </c>
      <c r="AG24" s="218" t="str">
        <f t="shared" si="10"/>
        <v>?</v>
      </c>
      <c r="AH24" s="218" t="str">
        <f t="shared" si="11"/>
        <v>?</v>
      </c>
      <c r="AI24" s="218" t="str">
        <f t="shared" si="12"/>
        <v>R</v>
      </c>
      <c r="AJ24" s="219" t="str">
        <f t="shared" si="13"/>
        <v>?</v>
      </c>
      <c r="AK24" s="220">
        <f t="shared" si="14"/>
      </c>
      <c r="AL24" s="219">
        <f t="shared" si="15"/>
      </c>
      <c r="AM24" s="314" t="str">
        <f t="shared" si="16"/>
        <v>??R???R???R???R???R?</v>
      </c>
      <c r="AN24" s="315"/>
      <c r="AP24" s="222" t="str">
        <f t="shared" si="19"/>
        <v>ACG</v>
      </c>
      <c r="AQ24" s="222" t="str">
        <f t="shared" si="20"/>
        <v>?</v>
      </c>
    </row>
    <row r="25" spans="1:43" ht="15.75">
      <c r="A25" s="211">
        <f t="shared" si="17"/>
        <v>0.030059824232012033</v>
      </c>
      <c r="B25" s="214">
        <f t="shared" si="5"/>
        <v>1</v>
      </c>
      <c r="C25" s="215">
        <f t="shared" si="18"/>
        <v>0.9379727383493446</v>
      </c>
      <c r="D25" s="295">
        <f t="shared" si="6"/>
        <v>19</v>
      </c>
      <c r="E25" s="292" t="s">
        <v>146</v>
      </c>
      <c r="F25" s="213" t="str">
        <f t="shared" si="2"/>
        <v>ACAGACAGACAGACAGACAGACAGACAGACAGACAGACAGACAGACAGACAGACAGACAGACA</v>
      </c>
      <c r="G25" s="214" t="str">
        <f t="shared" si="3"/>
        <v>S</v>
      </c>
      <c r="H25" s="214" t="str">
        <f>VLOOKUP(MID($F25,CHOOSE(CodeType,H$2,H$2,H$2+2*(G$2-COUNTIF($G25:G25,"~*")),H$3),3),GeneticCode,2,FALSE)</f>
        <v>R</v>
      </c>
      <c r="I25" s="214" t="str">
        <f>VLOOKUP(MID($F25,CHOOSE(CodeType,I$2,I$2,I$2+2*(H$2-COUNTIF($G25:H25,"~*")),I$3),3),GeneticCode,2,FALSE)</f>
        <v>V</v>
      </c>
      <c r="J25" s="214" t="str">
        <f>VLOOKUP(MID($F25,CHOOSE(CodeType,J$2,J$2,J$2+2*(I$2-COUNTIF($G25:I25,"~*")),J$3),3),GeneticCode,2,FALSE)</f>
        <v>D</v>
      </c>
      <c r="K25" s="214" t="str">
        <f>VLOOKUP(MID($F25,CHOOSE(CodeType,K$2,K$2,K$2+2*(J$2-COUNTIF($G25:J25,"~*")),K$3),3),GeneticCode,2,FALSE)</f>
        <v>S</v>
      </c>
      <c r="L25" s="214" t="str">
        <f>VLOOKUP(MID($F25,CHOOSE(CodeType,L$2,L$2,L$2+2*(K$2-COUNTIF($G25:K25,"~*")),L$3),3),GeneticCode,2,FALSE)</f>
        <v>R</v>
      </c>
      <c r="M25" s="214" t="str">
        <f>VLOOKUP(MID($F25,CHOOSE(CodeType,M$2,M$2,M$2+2*(L$2-COUNTIF($G25:L25,"~*")),M$3),3),GeneticCode,2,FALSE)</f>
        <v>V</v>
      </c>
      <c r="N25" s="214" t="str">
        <f>VLOOKUP(MID($F25,CHOOSE(CodeType,N$2,N$2,N$2+2*(M$2-COUNTIF($G25:M25,"~*")),N$3),3),GeneticCode,2,FALSE)</f>
        <v>D</v>
      </c>
      <c r="O25" s="214" t="str">
        <f>VLOOKUP(MID($F25,CHOOSE(CodeType,O$2,O$2,O$2+2*(N$2-COUNTIF($G25:N25,"~*")),O$3),3),GeneticCode,2,FALSE)</f>
        <v>S</v>
      </c>
      <c r="P25" s="214" t="str">
        <f>VLOOKUP(MID($F25,CHOOSE(CodeType,P$2,P$2,P$2+2*(O$2-COUNTIF($G25:O25,"~*")),P$3),3),GeneticCode,2,FALSE)</f>
        <v>R</v>
      </c>
      <c r="Q25" s="214" t="str">
        <f>VLOOKUP(MID($F25,CHOOSE(CodeType,Q$2,Q$2,Q$2+2*(P$2-COUNTIF($G25:P25,"~*")),Q$3),3),GeneticCode,2,FALSE)</f>
        <v>V</v>
      </c>
      <c r="R25" s="214" t="str">
        <f>VLOOKUP(MID($F25,CHOOSE(CodeType,R$2,R$2,R$2+2*(Q$2-COUNTIF($G25:Q25,"~*")),R$3),3),GeneticCode,2,FALSE)</f>
        <v>D</v>
      </c>
      <c r="S25" s="214" t="str">
        <f>VLOOKUP(MID($F25,CHOOSE(CodeType,S$2,S$2,S$2+2*(R$2-COUNTIF($G25:R25,"~*")),S$3),3),GeneticCode,2,FALSE)</f>
        <v>S</v>
      </c>
      <c r="T25" s="214" t="str">
        <f>VLOOKUP(MID($F25,CHOOSE(CodeType,T$2,T$2,T$2+2*(S$2-COUNTIF($G25:S25,"~*")),T$3),3),GeneticCode,2,FALSE)</f>
        <v>R</v>
      </c>
      <c r="U25" s="214" t="str">
        <f>VLOOKUP(MID($F25,CHOOSE(CodeType,U$2,U$2,U$2+2*(T$2-COUNTIF($G25:T25,"~*")),U$3),3),GeneticCode,2,FALSE)</f>
        <v>V</v>
      </c>
      <c r="V25" s="214" t="str">
        <f>VLOOKUP(MID($F25,CHOOSE(CodeType,V$2,V$2,V$2+2*(U$2-COUNTIF($G25:U25,"~*")),V$3),3),GeneticCode,2,FALSE)</f>
        <v>D</v>
      </c>
      <c r="W25" s="214" t="str">
        <f>VLOOKUP(MID($F25,CHOOSE(CodeType,W$2,W$2,W$2+2*(V$2-COUNTIF($G25:V25,"~*")),W$3),3),GeneticCode,2,FALSE)</f>
        <v>S</v>
      </c>
      <c r="X25" s="214" t="str">
        <f>VLOOKUP(MID($F25,CHOOSE(CodeType,X$2,X$2,X$2+2*(W$2-COUNTIF($G25:W25,"~*")),X$3),3),GeneticCode,2,FALSE)</f>
        <v>R</v>
      </c>
      <c r="Y25" s="214" t="str">
        <f>VLOOKUP(MID($F25,CHOOSE(CodeType,Y$2,Y$2,Y$2+2*(X$2-COUNTIF($G25:X25,"~*")),Y$3),3),GeneticCode,2,FALSE)</f>
        <v>V</v>
      </c>
      <c r="Z25" s="214" t="str">
        <f>VLOOKUP(MID($F25,CHOOSE(CodeType,Z$2,Z$2,Z$2+2*(Y$2-COUNTIF($G25:Y25,"~*")),Z$3),3),GeneticCode,2,FALSE)</f>
        <v>D</v>
      </c>
      <c r="AA25" s="211" t="str">
        <f t="shared" si="4"/>
        <v>SRVDSRVDSRVDSRVDSRVD</v>
      </c>
      <c r="AB25" s="215" t="str">
        <f t="shared" si="7"/>
        <v>SRVDSRVDSRVDSRVDSRVD</v>
      </c>
      <c r="AC25" s="306" t="str">
        <f t="shared" si="8"/>
        <v>SRVDSRVDSRVDSRVDSRVD</v>
      </c>
      <c r="AD25" s="307"/>
      <c r="AE25" s="3"/>
      <c r="AF25" s="217" t="str">
        <f t="shared" si="9"/>
        <v>ACAGAC</v>
      </c>
      <c r="AG25" s="218" t="str">
        <f t="shared" si="10"/>
        <v>?</v>
      </c>
      <c r="AH25" s="218" t="str">
        <f t="shared" si="11"/>
        <v>?</v>
      </c>
      <c r="AI25" s="218" t="str">
        <f t="shared" si="12"/>
        <v>?</v>
      </c>
      <c r="AJ25" s="219" t="str">
        <f t="shared" si="13"/>
        <v>?</v>
      </c>
      <c r="AK25" s="220">
        <f t="shared" si="14"/>
      </c>
      <c r="AL25" s="219">
        <f t="shared" si="15"/>
      </c>
      <c r="AM25" s="314" t="str">
        <f t="shared" si="16"/>
        <v>????????????????????</v>
      </c>
      <c r="AN25" s="315"/>
      <c r="AP25" s="222" t="str">
        <f t="shared" si="19"/>
        <v>ACU</v>
      </c>
      <c r="AQ25" s="222" t="str">
        <f t="shared" si="20"/>
        <v>?</v>
      </c>
    </row>
    <row r="26" spans="1:43" ht="15.75">
      <c r="A26" s="211">
        <f t="shared" si="17"/>
        <v>0.784511024132371</v>
      </c>
      <c r="B26" s="214">
        <f t="shared" si="5"/>
        <v>3</v>
      </c>
      <c r="C26" s="215">
        <f t="shared" si="18"/>
        <v>0.9462484121322632</v>
      </c>
      <c r="D26" s="295">
        <f t="shared" si="6"/>
      </c>
      <c r="E26" s="292"/>
      <c r="F26" s="213">
        <f t="shared" si="2"/>
      </c>
      <c r="G26" s="214" t="e">
        <f t="shared" si="3"/>
        <v>#N/A</v>
      </c>
      <c r="H26" s="214" t="e">
        <f>VLOOKUP(MID($F26,CHOOSE(CodeType,H$2,H$2,H$2+2*(G$2-COUNTIF($G26:G26,"~*")),H$3),3),GeneticCode,2,FALSE)</f>
        <v>#N/A</v>
      </c>
      <c r="I26" s="214" t="e">
        <f>VLOOKUP(MID($F26,CHOOSE(CodeType,I$2,I$2,I$2+2*(H$2-COUNTIF($G26:H26,"~*")),I$3),3),GeneticCode,2,FALSE)</f>
        <v>#N/A</v>
      </c>
      <c r="J26" s="214" t="e">
        <f>VLOOKUP(MID($F26,CHOOSE(CodeType,J$2,J$2,J$2+2*(I$2-COUNTIF($G26:I26,"~*")),J$3),3),GeneticCode,2,FALSE)</f>
        <v>#N/A</v>
      </c>
      <c r="K26" s="214" t="e">
        <f>VLOOKUP(MID($F26,CHOOSE(CodeType,K$2,K$2,K$2+2*(J$2-COUNTIF($G26:J26,"~*")),K$3),3),GeneticCode,2,FALSE)</f>
        <v>#N/A</v>
      </c>
      <c r="L26" s="214" t="e">
        <f>VLOOKUP(MID($F26,CHOOSE(CodeType,L$2,L$2,L$2+2*(K$2-COUNTIF($G26:K26,"~*")),L$3),3),GeneticCode,2,FALSE)</f>
        <v>#N/A</v>
      </c>
      <c r="M26" s="214" t="e">
        <f>VLOOKUP(MID($F26,CHOOSE(CodeType,M$2,M$2,M$2+2*(L$2-COUNTIF($G26:L26,"~*")),M$3),3),GeneticCode,2,FALSE)</f>
        <v>#N/A</v>
      </c>
      <c r="N26" s="214" t="e">
        <f>VLOOKUP(MID($F26,CHOOSE(CodeType,N$2,N$2,N$2+2*(M$2-COUNTIF($G26:M26,"~*")),N$3),3),GeneticCode,2,FALSE)</f>
        <v>#N/A</v>
      </c>
      <c r="O26" s="214" t="e">
        <f>VLOOKUP(MID($F26,CHOOSE(CodeType,O$2,O$2,O$2+2*(N$2-COUNTIF($G26:N26,"~*")),O$3),3),GeneticCode,2,FALSE)</f>
        <v>#N/A</v>
      </c>
      <c r="P26" s="214" t="e">
        <f>VLOOKUP(MID($F26,CHOOSE(CodeType,P$2,P$2,P$2+2*(O$2-COUNTIF($G26:O26,"~*")),P$3),3),GeneticCode,2,FALSE)</f>
        <v>#N/A</v>
      </c>
      <c r="Q26" s="214" t="e">
        <f>VLOOKUP(MID($F26,CHOOSE(CodeType,Q$2,Q$2,Q$2+2*(P$2-COUNTIF($G26:P26,"~*")),Q$3),3),GeneticCode,2,FALSE)</f>
        <v>#N/A</v>
      </c>
      <c r="R26" s="214" t="e">
        <f>VLOOKUP(MID($F26,CHOOSE(CodeType,R$2,R$2,R$2+2*(Q$2-COUNTIF($G26:Q26,"~*")),R$3),3),GeneticCode,2,FALSE)</f>
        <v>#N/A</v>
      </c>
      <c r="S26" s="214" t="e">
        <f>VLOOKUP(MID($F26,CHOOSE(CodeType,S$2,S$2,S$2+2*(R$2-COUNTIF($G26:R26,"~*")),S$3),3),GeneticCode,2,FALSE)</f>
        <v>#N/A</v>
      </c>
      <c r="T26" s="214" t="e">
        <f>VLOOKUP(MID($F26,CHOOSE(CodeType,T$2,T$2,T$2+2*(S$2-COUNTIF($G26:S26,"~*")),T$3),3),GeneticCode,2,FALSE)</f>
        <v>#N/A</v>
      </c>
      <c r="U26" s="214" t="e">
        <f>VLOOKUP(MID($F26,CHOOSE(CodeType,U$2,U$2,U$2+2*(T$2-COUNTIF($G26:T26,"~*")),U$3),3),GeneticCode,2,FALSE)</f>
        <v>#N/A</v>
      </c>
      <c r="V26" s="214" t="e">
        <f>VLOOKUP(MID($F26,CHOOSE(CodeType,V$2,V$2,V$2+2*(U$2-COUNTIF($G26:U26,"~*")),V$3),3),GeneticCode,2,FALSE)</f>
        <v>#N/A</v>
      </c>
      <c r="W26" s="214" t="e">
        <f>VLOOKUP(MID($F26,CHOOSE(CodeType,W$2,W$2,W$2+2*(V$2-COUNTIF($G26:V26,"~*")),W$3),3),GeneticCode,2,FALSE)</f>
        <v>#N/A</v>
      </c>
      <c r="X26" s="214" t="e">
        <f>VLOOKUP(MID($F26,CHOOSE(CodeType,X$2,X$2,X$2+2*(W$2-COUNTIF($G26:W26,"~*")),X$3),3),GeneticCode,2,FALSE)</f>
        <v>#N/A</v>
      </c>
      <c r="Y26" s="214" t="e">
        <f>VLOOKUP(MID($F26,CHOOSE(CodeType,Y$2,Y$2,Y$2+2*(X$2-COUNTIF($G26:X26,"~*")),Y$3),3),GeneticCode,2,FALSE)</f>
        <v>#N/A</v>
      </c>
      <c r="Z26" s="214" t="e">
        <f>VLOOKUP(MID($F26,CHOOSE(CodeType,Z$2,Z$2,Z$2+2*(Y$2-COUNTIF($G26:Y26,"~*")),Z$3),3),GeneticCode,2,FALSE)</f>
        <v>#N/A</v>
      </c>
      <c r="AA26" s="211" t="e">
        <f t="shared" si="4"/>
        <v>#N/A</v>
      </c>
      <c r="AB26" s="215" t="e">
        <f t="shared" si="7"/>
        <v>#N/A</v>
      </c>
      <c r="AC26" s="306">
        <f t="shared" si="8"/>
      </c>
      <c r="AD26" s="307"/>
      <c r="AE26" s="3"/>
      <c r="AF26" s="217">
        <f t="shared" si="9"/>
      </c>
      <c r="AG26" s="218">
        <f t="shared" si="10"/>
      </c>
      <c r="AH26" s="218">
        <f t="shared" si="11"/>
      </c>
      <c r="AI26" s="218">
        <f t="shared" si="12"/>
      </c>
      <c r="AJ26" s="219">
        <f t="shared" si="13"/>
      </c>
      <c r="AK26" s="220">
        <f t="shared" si="14"/>
      </c>
      <c r="AL26" s="219">
        <f t="shared" si="15"/>
      </c>
      <c r="AM26" s="314">
        <f t="shared" si="16"/>
      </c>
      <c r="AN26" s="315"/>
      <c r="AP26" s="222" t="str">
        <f t="shared" si="19"/>
        <v>AGA</v>
      </c>
      <c r="AQ26" s="222" t="str">
        <f t="shared" si="20"/>
        <v>?</v>
      </c>
    </row>
    <row r="27" spans="1:43" ht="15.75">
      <c r="A27" s="211">
        <f t="shared" si="17"/>
        <v>0.041694922372698784</v>
      </c>
      <c r="B27" s="214">
        <f t="shared" si="5"/>
        <v>1</v>
      </c>
      <c r="C27" s="215">
        <f t="shared" si="18"/>
        <v>0.8503849845728837</v>
      </c>
      <c r="D27" s="295">
        <f t="shared" si="6"/>
      </c>
      <c r="E27" s="292"/>
      <c r="F27" s="213">
        <f t="shared" si="2"/>
      </c>
      <c r="G27" s="214" t="e">
        <f t="shared" si="3"/>
        <v>#N/A</v>
      </c>
      <c r="H27" s="214" t="e">
        <f>VLOOKUP(MID($F27,CHOOSE(CodeType,H$2,H$2,H$2+2*(G$2-COUNTIF($G27:G27,"~*")),H$3),3),GeneticCode,2,FALSE)</f>
        <v>#N/A</v>
      </c>
      <c r="I27" s="214" t="e">
        <f>VLOOKUP(MID($F27,CHOOSE(CodeType,I$2,I$2,I$2+2*(H$2-COUNTIF($G27:H27,"~*")),I$3),3),GeneticCode,2,FALSE)</f>
        <v>#N/A</v>
      </c>
      <c r="J27" s="214" t="e">
        <f>VLOOKUP(MID($F27,CHOOSE(CodeType,J$2,J$2,J$2+2*(I$2-COUNTIF($G27:I27,"~*")),J$3),3),GeneticCode,2,FALSE)</f>
        <v>#N/A</v>
      </c>
      <c r="K27" s="214" t="e">
        <f>VLOOKUP(MID($F27,CHOOSE(CodeType,K$2,K$2,K$2+2*(J$2-COUNTIF($G27:J27,"~*")),K$3),3),GeneticCode,2,FALSE)</f>
        <v>#N/A</v>
      </c>
      <c r="L27" s="214" t="e">
        <f>VLOOKUP(MID($F27,CHOOSE(CodeType,L$2,L$2,L$2+2*(K$2-COUNTIF($G27:K27,"~*")),L$3),3),GeneticCode,2,FALSE)</f>
        <v>#N/A</v>
      </c>
      <c r="M27" s="214" t="e">
        <f>VLOOKUP(MID($F27,CHOOSE(CodeType,M$2,M$2,M$2+2*(L$2-COUNTIF($G27:L27,"~*")),M$3),3),GeneticCode,2,FALSE)</f>
        <v>#N/A</v>
      </c>
      <c r="N27" s="214" t="e">
        <f>VLOOKUP(MID($F27,CHOOSE(CodeType,N$2,N$2,N$2+2*(M$2-COUNTIF($G27:M27,"~*")),N$3),3),GeneticCode,2,FALSE)</f>
        <v>#N/A</v>
      </c>
      <c r="O27" s="214" t="e">
        <f>VLOOKUP(MID($F27,CHOOSE(CodeType,O$2,O$2,O$2+2*(N$2-COUNTIF($G27:N27,"~*")),O$3),3),GeneticCode,2,FALSE)</f>
        <v>#N/A</v>
      </c>
      <c r="P27" s="214" t="e">
        <f>VLOOKUP(MID($F27,CHOOSE(CodeType,P$2,P$2,P$2+2*(O$2-COUNTIF($G27:O27,"~*")),P$3),3),GeneticCode,2,FALSE)</f>
        <v>#N/A</v>
      </c>
      <c r="Q27" s="214" t="e">
        <f>VLOOKUP(MID($F27,CHOOSE(CodeType,Q$2,Q$2,Q$2+2*(P$2-COUNTIF($G27:P27,"~*")),Q$3),3),GeneticCode,2,FALSE)</f>
        <v>#N/A</v>
      </c>
      <c r="R27" s="214" t="e">
        <f>VLOOKUP(MID($F27,CHOOSE(CodeType,R$2,R$2,R$2+2*(Q$2-COUNTIF($G27:Q27,"~*")),R$3),3),GeneticCode,2,FALSE)</f>
        <v>#N/A</v>
      </c>
      <c r="S27" s="214" t="e">
        <f>VLOOKUP(MID($F27,CHOOSE(CodeType,S$2,S$2,S$2+2*(R$2-COUNTIF($G27:R27,"~*")),S$3),3),GeneticCode,2,FALSE)</f>
        <v>#N/A</v>
      </c>
      <c r="T27" s="214" t="e">
        <f>VLOOKUP(MID($F27,CHOOSE(CodeType,T$2,T$2,T$2+2*(S$2-COUNTIF($G27:S27,"~*")),T$3),3),GeneticCode,2,FALSE)</f>
        <v>#N/A</v>
      </c>
      <c r="U27" s="214" t="e">
        <f>VLOOKUP(MID($F27,CHOOSE(CodeType,U$2,U$2,U$2+2*(T$2-COUNTIF($G27:T27,"~*")),U$3),3),GeneticCode,2,FALSE)</f>
        <v>#N/A</v>
      </c>
      <c r="V27" s="214" t="e">
        <f>VLOOKUP(MID($F27,CHOOSE(CodeType,V$2,V$2,V$2+2*(U$2-COUNTIF($G27:U27,"~*")),V$3),3),GeneticCode,2,FALSE)</f>
        <v>#N/A</v>
      </c>
      <c r="W27" s="214" t="e">
        <f>VLOOKUP(MID($F27,CHOOSE(CodeType,W$2,W$2,W$2+2*(V$2-COUNTIF($G27:V27,"~*")),W$3),3),GeneticCode,2,FALSE)</f>
        <v>#N/A</v>
      </c>
      <c r="X27" s="214" t="e">
        <f>VLOOKUP(MID($F27,CHOOSE(CodeType,X$2,X$2,X$2+2*(W$2-COUNTIF($G27:W27,"~*")),X$3),3),GeneticCode,2,FALSE)</f>
        <v>#N/A</v>
      </c>
      <c r="Y27" s="214" t="e">
        <f>VLOOKUP(MID($F27,CHOOSE(CodeType,Y$2,Y$2,Y$2+2*(X$2-COUNTIF($G27:X27,"~*")),Y$3),3),GeneticCode,2,FALSE)</f>
        <v>#N/A</v>
      </c>
      <c r="Z27" s="214" t="e">
        <f>VLOOKUP(MID($F27,CHOOSE(CodeType,Z$2,Z$2,Z$2+2*(Y$2-COUNTIF($G27:Y27,"~*")),Z$3),3),GeneticCode,2,FALSE)</f>
        <v>#N/A</v>
      </c>
      <c r="AA27" s="211" t="e">
        <f t="shared" si="4"/>
        <v>#N/A</v>
      </c>
      <c r="AB27" s="215" t="e">
        <f t="shared" si="7"/>
        <v>#N/A</v>
      </c>
      <c r="AC27" s="306">
        <f t="shared" si="8"/>
      </c>
      <c r="AD27" s="307"/>
      <c r="AE27" s="3"/>
      <c r="AF27" s="217">
        <f t="shared" si="9"/>
      </c>
      <c r="AG27" s="218">
        <f t="shared" si="10"/>
      </c>
      <c r="AH27" s="218">
        <f t="shared" si="11"/>
      </c>
      <c r="AI27" s="218">
        <f t="shared" si="12"/>
      </c>
      <c r="AJ27" s="219">
        <f t="shared" si="13"/>
      </c>
      <c r="AK27" s="220">
        <f t="shared" si="14"/>
      </c>
      <c r="AL27" s="219">
        <f t="shared" si="15"/>
      </c>
      <c r="AM27" s="314">
        <f t="shared" si="16"/>
      </c>
      <c r="AN27" s="315"/>
      <c r="AP27" s="222" t="str">
        <f t="shared" si="19"/>
        <v>AGC</v>
      </c>
      <c r="AQ27" s="222" t="str">
        <f t="shared" si="20"/>
        <v>?</v>
      </c>
    </row>
    <row r="28" spans="1:43" ht="15.75">
      <c r="A28" s="211">
        <f t="shared" si="17"/>
        <v>0.393851631321013</v>
      </c>
      <c r="B28" s="214">
        <f t="shared" si="5"/>
        <v>2</v>
      </c>
      <c r="C28" s="215">
        <f t="shared" si="18"/>
        <v>0.9215063485316932</v>
      </c>
      <c r="D28" s="295">
        <f t="shared" si="6"/>
      </c>
      <c r="E28" s="292"/>
      <c r="F28" s="213">
        <f t="shared" si="2"/>
      </c>
      <c r="G28" s="214" t="e">
        <f t="shared" si="3"/>
        <v>#N/A</v>
      </c>
      <c r="H28" s="214" t="e">
        <f>VLOOKUP(MID($F28,CHOOSE(CodeType,H$2,H$2,H$2+2*(G$2-COUNTIF($G28:G28,"~*")),H$3),3),GeneticCode,2,FALSE)</f>
        <v>#N/A</v>
      </c>
      <c r="I28" s="214" t="e">
        <f>VLOOKUP(MID($F28,CHOOSE(CodeType,I$2,I$2,I$2+2*(H$2-COUNTIF($G28:H28,"~*")),I$3),3),GeneticCode,2,FALSE)</f>
        <v>#N/A</v>
      </c>
      <c r="J28" s="214" t="e">
        <f>VLOOKUP(MID($F28,CHOOSE(CodeType,J$2,J$2,J$2+2*(I$2-COUNTIF($G28:I28,"~*")),J$3),3),GeneticCode,2,FALSE)</f>
        <v>#N/A</v>
      </c>
      <c r="K28" s="214" t="e">
        <f>VLOOKUP(MID($F28,CHOOSE(CodeType,K$2,K$2,K$2+2*(J$2-COUNTIF($G28:J28,"~*")),K$3),3),GeneticCode,2,FALSE)</f>
        <v>#N/A</v>
      </c>
      <c r="L28" s="214" t="e">
        <f>VLOOKUP(MID($F28,CHOOSE(CodeType,L$2,L$2,L$2+2*(K$2-COUNTIF($G28:K28,"~*")),L$3),3),GeneticCode,2,FALSE)</f>
        <v>#N/A</v>
      </c>
      <c r="M28" s="214" t="e">
        <f>VLOOKUP(MID($F28,CHOOSE(CodeType,M$2,M$2,M$2+2*(L$2-COUNTIF($G28:L28,"~*")),M$3),3),GeneticCode,2,FALSE)</f>
        <v>#N/A</v>
      </c>
      <c r="N28" s="214" t="e">
        <f>VLOOKUP(MID($F28,CHOOSE(CodeType,N$2,N$2,N$2+2*(M$2-COUNTIF($G28:M28,"~*")),N$3),3),GeneticCode,2,FALSE)</f>
        <v>#N/A</v>
      </c>
      <c r="O28" s="214" t="e">
        <f>VLOOKUP(MID($F28,CHOOSE(CodeType,O$2,O$2,O$2+2*(N$2-COUNTIF($G28:N28,"~*")),O$3),3),GeneticCode,2,FALSE)</f>
        <v>#N/A</v>
      </c>
      <c r="P28" s="214" t="e">
        <f>VLOOKUP(MID($F28,CHOOSE(CodeType,P$2,P$2,P$2+2*(O$2-COUNTIF($G28:O28,"~*")),P$3),3),GeneticCode,2,FALSE)</f>
        <v>#N/A</v>
      </c>
      <c r="Q28" s="214" t="e">
        <f>VLOOKUP(MID($F28,CHOOSE(CodeType,Q$2,Q$2,Q$2+2*(P$2-COUNTIF($G28:P28,"~*")),Q$3),3),GeneticCode,2,FALSE)</f>
        <v>#N/A</v>
      </c>
      <c r="R28" s="214" t="e">
        <f>VLOOKUP(MID($F28,CHOOSE(CodeType,R$2,R$2,R$2+2*(Q$2-COUNTIF($G28:Q28,"~*")),R$3),3),GeneticCode,2,FALSE)</f>
        <v>#N/A</v>
      </c>
      <c r="S28" s="214" t="e">
        <f>VLOOKUP(MID($F28,CHOOSE(CodeType,S$2,S$2,S$2+2*(R$2-COUNTIF($G28:R28,"~*")),S$3),3),GeneticCode,2,FALSE)</f>
        <v>#N/A</v>
      </c>
      <c r="T28" s="214" t="e">
        <f>VLOOKUP(MID($F28,CHOOSE(CodeType,T$2,T$2,T$2+2*(S$2-COUNTIF($G28:S28,"~*")),T$3),3),GeneticCode,2,FALSE)</f>
        <v>#N/A</v>
      </c>
      <c r="U28" s="214" t="e">
        <f>VLOOKUP(MID($F28,CHOOSE(CodeType,U$2,U$2,U$2+2*(T$2-COUNTIF($G28:T28,"~*")),U$3),3),GeneticCode,2,FALSE)</f>
        <v>#N/A</v>
      </c>
      <c r="V28" s="214" t="e">
        <f>VLOOKUP(MID($F28,CHOOSE(CodeType,V$2,V$2,V$2+2*(U$2-COUNTIF($G28:U28,"~*")),V$3),3),GeneticCode,2,FALSE)</f>
        <v>#N/A</v>
      </c>
      <c r="W28" s="214" t="e">
        <f>VLOOKUP(MID($F28,CHOOSE(CodeType,W$2,W$2,W$2+2*(V$2-COUNTIF($G28:V28,"~*")),W$3),3),GeneticCode,2,FALSE)</f>
        <v>#N/A</v>
      </c>
      <c r="X28" s="214" t="e">
        <f>VLOOKUP(MID($F28,CHOOSE(CodeType,X$2,X$2,X$2+2*(W$2-COUNTIF($G28:W28,"~*")),X$3),3),GeneticCode,2,FALSE)</f>
        <v>#N/A</v>
      </c>
      <c r="Y28" s="214" t="e">
        <f>VLOOKUP(MID($F28,CHOOSE(CodeType,Y$2,Y$2,Y$2+2*(X$2-COUNTIF($G28:X28,"~*")),Y$3),3),GeneticCode,2,FALSE)</f>
        <v>#N/A</v>
      </c>
      <c r="Z28" s="214" t="e">
        <f>VLOOKUP(MID($F28,CHOOSE(CodeType,Z$2,Z$2,Z$2+2*(Y$2-COUNTIF($G28:Y28,"~*")),Z$3),3),GeneticCode,2,FALSE)</f>
        <v>#N/A</v>
      </c>
      <c r="AA28" s="211" t="e">
        <f t="shared" si="4"/>
        <v>#N/A</v>
      </c>
      <c r="AB28" s="215" t="e">
        <f t="shared" si="7"/>
        <v>#N/A</v>
      </c>
      <c r="AC28" s="306">
        <f t="shared" si="8"/>
      </c>
      <c r="AD28" s="307"/>
      <c r="AE28" s="3"/>
      <c r="AF28" s="217">
        <f t="shared" si="9"/>
      </c>
      <c r="AG28" s="218">
        <f t="shared" si="10"/>
      </c>
      <c r="AH28" s="218">
        <f t="shared" si="11"/>
      </c>
      <c r="AI28" s="218">
        <f t="shared" si="12"/>
      </c>
      <c r="AJ28" s="219">
        <f t="shared" si="13"/>
      </c>
      <c r="AK28" s="220">
        <f t="shared" si="14"/>
      </c>
      <c r="AL28" s="219">
        <f t="shared" si="15"/>
      </c>
      <c r="AM28" s="314">
        <f t="shared" si="16"/>
      </c>
      <c r="AN28" s="315"/>
      <c r="AP28" s="222" t="str">
        <f t="shared" si="19"/>
        <v>AGG</v>
      </c>
      <c r="AQ28" s="222" t="str">
        <f t="shared" si="20"/>
        <v>?</v>
      </c>
    </row>
    <row r="29" spans="1:43" ht="15.75">
      <c r="A29" s="211">
        <f t="shared" si="17"/>
        <v>0.39805081859230995</v>
      </c>
      <c r="B29" s="214">
        <f t="shared" si="5"/>
        <v>2</v>
      </c>
      <c r="C29" s="215">
        <f t="shared" si="18"/>
        <v>0.3432744168676436</v>
      </c>
      <c r="D29" s="295">
        <f t="shared" si="6"/>
      </c>
      <c r="E29" s="292"/>
      <c r="F29" s="213">
        <f t="shared" si="2"/>
      </c>
      <c r="G29" s="214" t="e">
        <f t="shared" si="3"/>
        <v>#N/A</v>
      </c>
      <c r="H29" s="214" t="e">
        <f>VLOOKUP(MID($F29,CHOOSE(CodeType,H$2,H$2,H$2+2*(G$2-COUNTIF($G29:G29,"~*")),H$3),3),GeneticCode,2,FALSE)</f>
        <v>#N/A</v>
      </c>
      <c r="I29" s="214" t="e">
        <f>VLOOKUP(MID($F29,CHOOSE(CodeType,I$2,I$2,I$2+2*(H$2-COUNTIF($G29:H29,"~*")),I$3),3),GeneticCode,2,FALSE)</f>
        <v>#N/A</v>
      </c>
      <c r="J29" s="214" t="e">
        <f>VLOOKUP(MID($F29,CHOOSE(CodeType,J$2,J$2,J$2+2*(I$2-COUNTIF($G29:I29,"~*")),J$3),3),GeneticCode,2,FALSE)</f>
        <v>#N/A</v>
      </c>
      <c r="K29" s="214" t="e">
        <f>VLOOKUP(MID($F29,CHOOSE(CodeType,K$2,K$2,K$2+2*(J$2-COUNTIF($G29:J29,"~*")),K$3),3),GeneticCode,2,FALSE)</f>
        <v>#N/A</v>
      </c>
      <c r="L29" s="214" t="e">
        <f>VLOOKUP(MID($F29,CHOOSE(CodeType,L$2,L$2,L$2+2*(K$2-COUNTIF($G29:K29,"~*")),L$3),3),GeneticCode,2,FALSE)</f>
        <v>#N/A</v>
      </c>
      <c r="M29" s="214" t="e">
        <f>VLOOKUP(MID($F29,CHOOSE(CodeType,M$2,M$2,M$2+2*(L$2-COUNTIF($G29:L29,"~*")),M$3),3),GeneticCode,2,FALSE)</f>
        <v>#N/A</v>
      </c>
      <c r="N29" s="214" t="e">
        <f>VLOOKUP(MID($F29,CHOOSE(CodeType,N$2,N$2,N$2+2*(M$2-COUNTIF($G29:M29,"~*")),N$3),3),GeneticCode,2,FALSE)</f>
        <v>#N/A</v>
      </c>
      <c r="O29" s="214" t="e">
        <f>VLOOKUP(MID($F29,CHOOSE(CodeType,O$2,O$2,O$2+2*(N$2-COUNTIF($G29:N29,"~*")),O$3),3),GeneticCode,2,FALSE)</f>
        <v>#N/A</v>
      </c>
      <c r="P29" s="214" t="e">
        <f>VLOOKUP(MID($F29,CHOOSE(CodeType,P$2,P$2,P$2+2*(O$2-COUNTIF($G29:O29,"~*")),P$3),3),GeneticCode,2,FALSE)</f>
        <v>#N/A</v>
      </c>
      <c r="Q29" s="214" t="e">
        <f>VLOOKUP(MID($F29,CHOOSE(CodeType,Q$2,Q$2,Q$2+2*(P$2-COUNTIF($G29:P29,"~*")),Q$3),3),GeneticCode,2,FALSE)</f>
        <v>#N/A</v>
      </c>
      <c r="R29" s="214" t="e">
        <f>VLOOKUP(MID($F29,CHOOSE(CodeType,R$2,R$2,R$2+2*(Q$2-COUNTIF($G29:Q29,"~*")),R$3),3),GeneticCode,2,FALSE)</f>
        <v>#N/A</v>
      </c>
      <c r="S29" s="214" t="e">
        <f>VLOOKUP(MID($F29,CHOOSE(CodeType,S$2,S$2,S$2+2*(R$2-COUNTIF($G29:R29,"~*")),S$3),3),GeneticCode,2,FALSE)</f>
        <v>#N/A</v>
      </c>
      <c r="T29" s="214" t="e">
        <f>VLOOKUP(MID($F29,CHOOSE(CodeType,T$2,T$2,T$2+2*(S$2-COUNTIF($G29:S29,"~*")),T$3),3),GeneticCode,2,FALSE)</f>
        <v>#N/A</v>
      </c>
      <c r="U29" s="214" t="e">
        <f>VLOOKUP(MID($F29,CHOOSE(CodeType,U$2,U$2,U$2+2*(T$2-COUNTIF($G29:T29,"~*")),U$3),3),GeneticCode,2,FALSE)</f>
        <v>#N/A</v>
      </c>
      <c r="V29" s="214" t="e">
        <f>VLOOKUP(MID($F29,CHOOSE(CodeType,V$2,V$2,V$2+2*(U$2-COUNTIF($G29:U29,"~*")),V$3),3),GeneticCode,2,FALSE)</f>
        <v>#N/A</v>
      </c>
      <c r="W29" s="214" t="e">
        <f>VLOOKUP(MID($F29,CHOOSE(CodeType,W$2,W$2,W$2+2*(V$2-COUNTIF($G29:V29,"~*")),W$3),3),GeneticCode,2,FALSE)</f>
        <v>#N/A</v>
      </c>
      <c r="X29" s="214" t="e">
        <f>VLOOKUP(MID($F29,CHOOSE(CodeType,X$2,X$2,X$2+2*(W$2-COUNTIF($G29:W29,"~*")),X$3),3),GeneticCode,2,FALSE)</f>
        <v>#N/A</v>
      </c>
      <c r="Y29" s="214" t="e">
        <f>VLOOKUP(MID($F29,CHOOSE(CodeType,Y$2,Y$2,Y$2+2*(X$2-COUNTIF($G29:X29,"~*")),Y$3),3),GeneticCode,2,FALSE)</f>
        <v>#N/A</v>
      </c>
      <c r="Z29" s="214" t="e">
        <f>VLOOKUP(MID($F29,CHOOSE(CodeType,Z$2,Z$2,Z$2+2*(Y$2-COUNTIF($G29:Y29,"~*")),Z$3),3),GeneticCode,2,FALSE)</f>
        <v>#N/A</v>
      </c>
      <c r="AA29" s="211" t="e">
        <f t="shared" si="4"/>
        <v>#N/A</v>
      </c>
      <c r="AB29" s="215" t="e">
        <f t="shared" si="7"/>
        <v>#N/A</v>
      </c>
      <c r="AC29" s="306">
        <f t="shared" si="8"/>
      </c>
      <c r="AD29" s="307"/>
      <c r="AE29" s="3"/>
      <c r="AF29" s="217">
        <f t="shared" si="9"/>
      </c>
      <c r="AG29" s="218">
        <f t="shared" si="10"/>
      </c>
      <c r="AH29" s="218">
        <f t="shared" si="11"/>
      </c>
      <c r="AI29" s="218">
        <f t="shared" si="12"/>
      </c>
      <c r="AJ29" s="219">
        <f t="shared" si="13"/>
      </c>
      <c r="AK29" s="220">
        <f t="shared" si="14"/>
      </c>
      <c r="AL29" s="219">
        <f t="shared" si="15"/>
      </c>
      <c r="AM29" s="314">
        <f t="shared" si="16"/>
      </c>
      <c r="AN29" s="315"/>
      <c r="AP29" s="222" t="str">
        <f t="shared" si="19"/>
        <v>AGU</v>
      </c>
      <c r="AQ29" s="222" t="str">
        <f t="shared" si="20"/>
        <v>?</v>
      </c>
    </row>
    <row r="30" spans="1:43" ht="15.75">
      <c r="A30" s="211">
        <f t="shared" si="17"/>
        <v>0.3996417885646224</v>
      </c>
      <c r="B30" s="214">
        <f t="shared" si="5"/>
        <v>2</v>
      </c>
      <c r="C30" s="215">
        <f t="shared" si="18"/>
        <v>0.09932416072115302</v>
      </c>
      <c r="D30" s="295">
        <f t="shared" si="6"/>
      </c>
      <c r="E30" s="292"/>
      <c r="F30" s="213">
        <f t="shared" si="2"/>
      </c>
      <c r="G30" s="214" t="e">
        <f t="shared" si="3"/>
        <v>#N/A</v>
      </c>
      <c r="H30" s="214" t="e">
        <f>VLOOKUP(MID($F30,CHOOSE(CodeType,H$2,H$2,H$2+2*(G$2-COUNTIF($G30:G30,"~*")),H$3),3),GeneticCode,2,FALSE)</f>
        <v>#N/A</v>
      </c>
      <c r="I30" s="214" t="e">
        <f>VLOOKUP(MID($F30,CHOOSE(CodeType,I$2,I$2,I$2+2*(H$2-COUNTIF($G30:H30,"~*")),I$3),3),GeneticCode,2,FALSE)</f>
        <v>#N/A</v>
      </c>
      <c r="J30" s="214" t="e">
        <f>VLOOKUP(MID($F30,CHOOSE(CodeType,J$2,J$2,J$2+2*(I$2-COUNTIF($G30:I30,"~*")),J$3),3),GeneticCode,2,FALSE)</f>
        <v>#N/A</v>
      </c>
      <c r="K30" s="214" t="e">
        <f>VLOOKUP(MID($F30,CHOOSE(CodeType,K$2,K$2,K$2+2*(J$2-COUNTIF($G30:J30,"~*")),K$3),3),GeneticCode,2,FALSE)</f>
        <v>#N/A</v>
      </c>
      <c r="L30" s="214" t="e">
        <f>VLOOKUP(MID($F30,CHOOSE(CodeType,L$2,L$2,L$2+2*(K$2-COUNTIF($G30:K30,"~*")),L$3),3),GeneticCode,2,FALSE)</f>
        <v>#N/A</v>
      </c>
      <c r="M30" s="214" t="e">
        <f>VLOOKUP(MID($F30,CHOOSE(CodeType,M$2,M$2,M$2+2*(L$2-COUNTIF($G30:L30,"~*")),M$3),3),GeneticCode,2,FALSE)</f>
        <v>#N/A</v>
      </c>
      <c r="N30" s="214" t="e">
        <f>VLOOKUP(MID($F30,CHOOSE(CodeType,N$2,N$2,N$2+2*(M$2-COUNTIF($G30:M30,"~*")),N$3),3),GeneticCode,2,FALSE)</f>
        <v>#N/A</v>
      </c>
      <c r="O30" s="214" t="e">
        <f>VLOOKUP(MID($F30,CHOOSE(CodeType,O$2,O$2,O$2+2*(N$2-COUNTIF($G30:N30,"~*")),O$3),3),GeneticCode,2,FALSE)</f>
        <v>#N/A</v>
      </c>
      <c r="P30" s="214" t="e">
        <f>VLOOKUP(MID($F30,CHOOSE(CodeType,P$2,P$2,P$2+2*(O$2-COUNTIF($G30:O30,"~*")),P$3),3),GeneticCode,2,FALSE)</f>
        <v>#N/A</v>
      </c>
      <c r="Q30" s="214" t="e">
        <f>VLOOKUP(MID($F30,CHOOSE(CodeType,Q$2,Q$2,Q$2+2*(P$2-COUNTIF($G30:P30,"~*")),Q$3),3),GeneticCode,2,FALSE)</f>
        <v>#N/A</v>
      </c>
      <c r="R30" s="214" t="e">
        <f>VLOOKUP(MID($F30,CHOOSE(CodeType,R$2,R$2,R$2+2*(Q$2-COUNTIF($G30:Q30,"~*")),R$3),3),GeneticCode,2,FALSE)</f>
        <v>#N/A</v>
      </c>
      <c r="S30" s="214" t="e">
        <f>VLOOKUP(MID($F30,CHOOSE(CodeType,S$2,S$2,S$2+2*(R$2-COUNTIF($G30:R30,"~*")),S$3),3),GeneticCode,2,FALSE)</f>
        <v>#N/A</v>
      </c>
      <c r="T30" s="214" t="e">
        <f>VLOOKUP(MID($F30,CHOOSE(CodeType,T$2,T$2,T$2+2*(S$2-COUNTIF($G30:S30,"~*")),T$3),3),GeneticCode,2,FALSE)</f>
        <v>#N/A</v>
      </c>
      <c r="U30" s="214" t="e">
        <f>VLOOKUP(MID($F30,CHOOSE(CodeType,U$2,U$2,U$2+2*(T$2-COUNTIF($G30:T30,"~*")),U$3),3),GeneticCode,2,FALSE)</f>
        <v>#N/A</v>
      </c>
      <c r="V30" s="214" t="e">
        <f>VLOOKUP(MID($F30,CHOOSE(CodeType,V$2,V$2,V$2+2*(U$2-COUNTIF($G30:U30,"~*")),V$3),3),GeneticCode,2,FALSE)</f>
        <v>#N/A</v>
      </c>
      <c r="W30" s="214" t="e">
        <f>VLOOKUP(MID($F30,CHOOSE(CodeType,W$2,W$2,W$2+2*(V$2-COUNTIF($G30:V30,"~*")),W$3),3),GeneticCode,2,FALSE)</f>
        <v>#N/A</v>
      </c>
      <c r="X30" s="214" t="e">
        <f>VLOOKUP(MID($F30,CHOOSE(CodeType,X$2,X$2,X$2+2*(W$2-COUNTIF($G30:W30,"~*")),X$3),3),GeneticCode,2,FALSE)</f>
        <v>#N/A</v>
      </c>
      <c r="Y30" s="214" t="e">
        <f>VLOOKUP(MID($F30,CHOOSE(CodeType,Y$2,Y$2,Y$2+2*(X$2-COUNTIF($G30:X30,"~*")),Y$3),3),GeneticCode,2,FALSE)</f>
        <v>#N/A</v>
      </c>
      <c r="Z30" s="214" t="e">
        <f>VLOOKUP(MID($F30,CHOOSE(CodeType,Z$2,Z$2,Z$2+2*(Y$2-COUNTIF($G30:Y30,"~*")),Z$3),3),GeneticCode,2,FALSE)</f>
        <v>#N/A</v>
      </c>
      <c r="AA30" s="211" t="e">
        <f t="shared" si="4"/>
        <v>#N/A</v>
      </c>
      <c r="AB30" s="215" t="e">
        <f t="shared" si="7"/>
        <v>#N/A</v>
      </c>
      <c r="AC30" s="306">
        <f t="shared" si="8"/>
      </c>
      <c r="AD30" s="307"/>
      <c r="AE30" s="3"/>
      <c r="AF30" s="217">
        <f t="shared" si="9"/>
      </c>
      <c r="AG30" s="218">
        <f t="shared" si="10"/>
      </c>
      <c r="AH30" s="218">
        <f t="shared" si="11"/>
      </c>
      <c r="AI30" s="218">
        <f t="shared" si="12"/>
      </c>
      <c r="AJ30" s="219">
        <f t="shared" si="13"/>
      </c>
      <c r="AK30" s="220">
        <f t="shared" si="14"/>
      </c>
      <c r="AL30" s="219">
        <f t="shared" si="15"/>
      </c>
      <c r="AM30" s="314">
        <f t="shared" si="16"/>
      </c>
      <c r="AN30" s="315"/>
      <c r="AP30" s="222" t="str">
        <f t="shared" si="19"/>
        <v>AUA</v>
      </c>
      <c r="AQ30" s="222" t="str">
        <f t="shared" si="20"/>
        <v>?</v>
      </c>
    </row>
    <row r="31" spans="1:43" ht="15.75">
      <c r="A31" s="211">
        <f t="shared" si="17"/>
        <v>0.10004693455994129</v>
      </c>
      <c r="B31" s="214">
        <f t="shared" si="5"/>
        <v>1</v>
      </c>
      <c r="C31" s="215">
        <f t="shared" si="18"/>
        <v>0.28273794846609235</v>
      </c>
      <c r="D31" s="295">
        <f t="shared" si="6"/>
      </c>
      <c r="E31" s="292"/>
      <c r="F31" s="213">
        <f t="shared" si="2"/>
      </c>
      <c r="G31" s="214" t="e">
        <f t="shared" si="3"/>
        <v>#N/A</v>
      </c>
      <c r="H31" s="214" t="e">
        <f>VLOOKUP(MID($F31,CHOOSE(CodeType,H$2,H$2,H$2+2*(G$2-COUNTIF($G31:G31,"~*")),H$3),3),GeneticCode,2,FALSE)</f>
        <v>#N/A</v>
      </c>
      <c r="I31" s="214" t="e">
        <f>VLOOKUP(MID($F31,CHOOSE(CodeType,I$2,I$2,I$2+2*(H$2-COUNTIF($G31:H31,"~*")),I$3),3),GeneticCode,2,FALSE)</f>
        <v>#N/A</v>
      </c>
      <c r="J31" s="214" t="e">
        <f>VLOOKUP(MID($F31,CHOOSE(CodeType,J$2,J$2,J$2+2*(I$2-COUNTIF($G31:I31,"~*")),J$3),3),GeneticCode,2,FALSE)</f>
        <v>#N/A</v>
      </c>
      <c r="K31" s="214" t="e">
        <f>VLOOKUP(MID($F31,CHOOSE(CodeType,K$2,K$2,K$2+2*(J$2-COUNTIF($G31:J31,"~*")),K$3),3),GeneticCode,2,FALSE)</f>
        <v>#N/A</v>
      </c>
      <c r="L31" s="214" t="e">
        <f>VLOOKUP(MID($F31,CHOOSE(CodeType,L$2,L$2,L$2+2*(K$2-COUNTIF($G31:K31,"~*")),L$3),3),GeneticCode,2,FALSE)</f>
        <v>#N/A</v>
      </c>
      <c r="M31" s="214" t="e">
        <f>VLOOKUP(MID($F31,CHOOSE(CodeType,M$2,M$2,M$2+2*(L$2-COUNTIF($G31:L31,"~*")),M$3),3),GeneticCode,2,FALSE)</f>
        <v>#N/A</v>
      </c>
      <c r="N31" s="214" t="e">
        <f>VLOOKUP(MID($F31,CHOOSE(CodeType,N$2,N$2,N$2+2*(M$2-COUNTIF($G31:M31,"~*")),N$3),3),GeneticCode,2,FALSE)</f>
        <v>#N/A</v>
      </c>
      <c r="O31" s="214" t="e">
        <f>VLOOKUP(MID($F31,CHOOSE(CodeType,O$2,O$2,O$2+2*(N$2-COUNTIF($G31:N31,"~*")),O$3),3),GeneticCode,2,FALSE)</f>
        <v>#N/A</v>
      </c>
      <c r="P31" s="214" t="e">
        <f>VLOOKUP(MID($F31,CHOOSE(CodeType,P$2,P$2,P$2+2*(O$2-COUNTIF($G31:O31,"~*")),P$3),3),GeneticCode,2,FALSE)</f>
        <v>#N/A</v>
      </c>
      <c r="Q31" s="214" t="e">
        <f>VLOOKUP(MID($F31,CHOOSE(CodeType,Q$2,Q$2,Q$2+2*(P$2-COUNTIF($G31:P31,"~*")),Q$3),3),GeneticCode,2,FALSE)</f>
        <v>#N/A</v>
      </c>
      <c r="R31" s="214" t="e">
        <f>VLOOKUP(MID($F31,CHOOSE(CodeType,R$2,R$2,R$2+2*(Q$2-COUNTIF($G31:Q31,"~*")),R$3),3),GeneticCode,2,FALSE)</f>
        <v>#N/A</v>
      </c>
      <c r="S31" s="214" t="e">
        <f>VLOOKUP(MID($F31,CHOOSE(CodeType,S$2,S$2,S$2+2*(R$2-COUNTIF($G31:R31,"~*")),S$3),3),GeneticCode,2,FALSE)</f>
        <v>#N/A</v>
      </c>
      <c r="T31" s="214" t="e">
        <f>VLOOKUP(MID($F31,CHOOSE(CodeType,T$2,T$2,T$2+2*(S$2-COUNTIF($G31:S31,"~*")),T$3),3),GeneticCode,2,FALSE)</f>
        <v>#N/A</v>
      </c>
      <c r="U31" s="214" t="e">
        <f>VLOOKUP(MID($F31,CHOOSE(CodeType,U$2,U$2,U$2+2*(T$2-COUNTIF($G31:T31,"~*")),U$3),3),GeneticCode,2,FALSE)</f>
        <v>#N/A</v>
      </c>
      <c r="V31" s="214" t="e">
        <f>VLOOKUP(MID($F31,CHOOSE(CodeType,V$2,V$2,V$2+2*(U$2-COUNTIF($G31:U31,"~*")),V$3),3),GeneticCode,2,FALSE)</f>
        <v>#N/A</v>
      </c>
      <c r="W31" s="214" t="e">
        <f>VLOOKUP(MID($F31,CHOOSE(CodeType,W$2,W$2,W$2+2*(V$2-COUNTIF($G31:V31,"~*")),W$3),3),GeneticCode,2,FALSE)</f>
        <v>#N/A</v>
      </c>
      <c r="X31" s="214" t="e">
        <f>VLOOKUP(MID($F31,CHOOSE(CodeType,X$2,X$2,X$2+2*(W$2-COUNTIF($G31:W31,"~*")),X$3),3),GeneticCode,2,FALSE)</f>
        <v>#N/A</v>
      </c>
      <c r="Y31" s="214" t="e">
        <f>VLOOKUP(MID($F31,CHOOSE(CodeType,Y$2,Y$2,Y$2+2*(X$2-COUNTIF($G31:X31,"~*")),Y$3),3),GeneticCode,2,FALSE)</f>
        <v>#N/A</v>
      </c>
      <c r="Z31" s="214" t="e">
        <f>VLOOKUP(MID($F31,CHOOSE(CodeType,Z$2,Z$2,Z$2+2*(Y$2-COUNTIF($G31:Y31,"~*")),Z$3),3),GeneticCode,2,FALSE)</f>
        <v>#N/A</v>
      </c>
      <c r="AA31" s="211" t="e">
        <f t="shared" si="4"/>
        <v>#N/A</v>
      </c>
      <c r="AB31" s="215" t="e">
        <f t="shared" si="7"/>
        <v>#N/A</v>
      </c>
      <c r="AC31" s="306">
        <f t="shared" si="8"/>
      </c>
      <c r="AD31" s="307"/>
      <c r="AE31" s="3"/>
      <c r="AF31" s="217">
        <f t="shared" si="9"/>
      </c>
      <c r="AG31" s="218">
        <f t="shared" si="10"/>
      </c>
      <c r="AH31" s="218">
        <f t="shared" si="11"/>
      </c>
      <c r="AI31" s="218">
        <f t="shared" si="12"/>
      </c>
      <c r="AJ31" s="219">
        <f t="shared" si="13"/>
      </c>
      <c r="AK31" s="220">
        <f t="shared" si="14"/>
      </c>
      <c r="AL31" s="219">
        <f t="shared" si="15"/>
      </c>
      <c r="AM31" s="314">
        <f t="shared" si="16"/>
      </c>
      <c r="AN31" s="315"/>
      <c r="AP31" s="222" t="str">
        <f t="shared" si="19"/>
        <v>AUC</v>
      </c>
      <c r="AQ31" s="222" t="str">
        <f t="shared" si="20"/>
        <v>?</v>
      </c>
    </row>
    <row r="32" spans="1:43" ht="15.75">
      <c r="A32" s="211">
        <f t="shared" si="17"/>
        <v>0.04496269393712282</v>
      </c>
      <c r="B32" s="214">
        <f t="shared" si="5"/>
        <v>1</v>
      </c>
      <c r="C32" s="215">
        <f t="shared" si="18"/>
        <v>0.9056192780262791</v>
      </c>
      <c r="D32" s="295">
        <f t="shared" si="6"/>
      </c>
      <c r="E32" s="292"/>
      <c r="F32" s="213">
        <f t="shared" si="2"/>
      </c>
      <c r="G32" s="214" t="e">
        <f t="shared" si="3"/>
        <v>#N/A</v>
      </c>
      <c r="H32" s="214" t="e">
        <f>VLOOKUP(MID($F32,CHOOSE(CodeType,H$2,H$2,H$2+2*(G$2-COUNTIF($G32:G32,"~*")),H$3),3),GeneticCode,2,FALSE)</f>
        <v>#N/A</v>
      </c>
      <c r="I32" s="214" t="e">
        <f>VLOOKUP(MID($F32,CHOOSE(CodeType,I$2,I$2,I$2+2*(H$2-COUNTIF($G32:H32,"~*")),I$3),3),GeneticCode,2,FALSE)</f>
        <v>#N/A</v>
      </c>
      <c r="J32" s="214" t="e">
        <f>VLOOKUP(MID($F32,CHOOSE(CodeType,J$2,J$2,J$2+2*(I$2-COUNTIF($G32:I32,"~*")),J$3),3),GeneticCode,2,FALSE)</f>
        <v>#N/A</v>
      </c>
      <c r="K32" s="214" t="e">
        <f>VLOOKUP(MID($F32,CHOOSE(CodeType,K$2,K$2,K$2+2*(J$2-COUNTIF($G32:J32,"~*")),K$3),3),GeneticCode,2,FALSE)</f>
        <v>#N/A</v>
      </c>
      <c r="L32" s="214" t="e">
        <f>VLOOKUP(MID($F32,CHOOSE(CodeType,L$2,L$2,L$2+2*(K$2-COUNTIF($G32:K32,"~*")),L$3),3),GeneticCode,2,FALSE)</f>
        <v>#N/A</v>
      </c>
      <c r="M32" s="214" t="e">
        <f>VLOOKUP(MID($F32,CHOOSE(CodeType,M$2,M$2,M$2+2*(L$2-COUNTIF($G32:L32,"~*")),M$3),3),GeneticCode,2,FALSE)</f>
        <v>#N/A</v>
      </c>
      <c r="N32" s="214" t="e">
        <f>VLOOKUP(MID($F32,CHOOSE(CodeType,N$2,N$2,N$2+2*(M$2-COUNTIF($G32:M32,"~*")),N$3),3),GeneticCode,2,FALSE)</f>
        <v>#N/A</v>
      </c>
      <c r="O32" s="214" t="e">
        <f>VLOOKUP(MID($F32,CHOOSE(CodeType,O$2,O$2,O$2+2*(N$2-COUNTIF($G32:N32,"~*")),O$3),3),GeneticCode,2,FALSE)</f>
        <v>#N/A</v>
      </c>
      <c r="P32" s="214" t="e">
        <f>VLOOKUP(MID($F32,CHOOSE(CodeType,P$2,P$2,P$2+2*(O$2-COUNTIF($G32:O32,"~*")),P$3),3),GeneticCode,2,FALSE)</f>
        <v>#N/A</v>
      </c>
      <c r="Q32" s="214" t="e">
        <f>VLOOKUP(MID($F32,CHOOSE(CodeType,Q$2,Q$2,Q$2+2*(P$2-COUNTIF($G32:P32,"~*")),Q$3),3),GeneticCode,2,FALSE)</f>
        <v>#N/A</v>
      </c>
      <c r="R32" s="214" t="e">
        <f>VLOOKUP(MID($F32,CHOOSE(CodeType,R$2,R$2,R$2+2*(Q$2-COUNTIF($G32:Q32,"~*")),R$3),3),GeneticCode,2,FALSE)</f>
        <v>#N/A</v>
      </c>
      <c r="S32" s="214" t="e">
        <f>VLOOKUP(MID($F32,CHOOSE(CodeType,S$2,S$2,S$2+2*(R$2-COUNTIF($G32:R32,"~*")),S$3),3),GeneticCode,2,FALSE)</f>
        <v>#N/A</v>
      </c>
      <c r="T32" s="214" t="e">
        <f>VLOOKUP(MID($F32,CHOOSE(CodeType,T$2,T$2,T$2+2*(S$2-COUNTIF($G32:S32,"~*")),T$3),3),GeneticCode,2,FALSE)</f>
        <v>#N/A</v>
      </c>
      <c r="U32" s="214" t="e">
        <f>VLOOKUP(MID($F32,CHOOSE(CodeType,U$2,U$2,U$2+2*(T$2-COUNTIF($G32:T32,"~*")),U$3),3),GeneticCode,2,FALSE)</f>
        <v>#N/A</v>
      </c>
      <c r="V32" s="214" t="e">
        <f>VLOOKUP(MID($F32,CHOOSE(CodeType,V$2,V$2,V$2+2*(U$2-COUNTIF($G32:U32,"~*")),V$3),3),GeneticCode,2,FALSE)</f>
        <v>#N/A</v>
      </c>
      <c r="W32" s="214" t="e">
        <f>VLOOKUP(MID($F32,CHOOSE(CodeType,W$2,W$2,W$2+2*(V$2-COUNTIF($G32:V32,"~*")),W$3),3),GeneticCode,2,FALSE)</f>
        <v>#N/A</v>
      </c>
      <c r="X32" s="214" t="e">
        <f>VLOOKUP(MID($F32,CHOOSE(CodeType,X$2,X$2,X$2+2*(W$2-COUNTIF($G32:W32,"~*")),X$3),3),GeneticCode,2,FALSE)</f>
        <v>#N/A</v>
      </c>
      <c r="Y32" s="214" t="e">
        <f>VLOOKUP(MID($F32,CHOOSE(CodeType,Y$2,Y$2,Y$2+2*(X$2-COUNTIF($G32:X32,"~*")),Y$3),3),GeneticCode,2,FALSE)</f>
        <v>#N/A</v>
      </c>
      <c r="Z32" s="214" t="e">
        <f>VLOOKUP(MID($F32,CHOOSE(CodeType,Z$2,Z$2,Z$2+2*(Y$2-COUNTIF($G32:Y32,"~*")),Z$3),3),GeneticCode,2,FALSE)</f>
        <v>#N/A</v>
      </c>
      <c r="AA32" s="211" t="e">
        <f t="shared" si="4"/>
        <v>#N/A</v>
      </c>
      <c r="AB32" s="215" t="e">
        <f t="shared" si="7"/>
        <v>#N/A</v>
      </c>
      <c r="AC32" s="306">
        <f t="shared" si="8"/>
      </c>
      <c r="AD32" s="307"/>
      <c r="AE32" s="3"/>
      <c r="AF32" s="217">
        <f t="shared" si="9"/>
      </c>
      <c r="AG32" s="218">
        <f t="shared" si="10"/>
      </c>
      <c r="AH32" s="218">
        <f t="shared" si="11"/>
      </c>
      <c r="AI32" s="218">
        <f t="shared" si="12"/>
      </c>
      <c r="AJ32" s="219">
        <f t="shared" si="13"/>
      </c>
      <c r="AK32" s="220">
        <f t="shared" si="14"/>
      </c>
      <c r="AL32" s="219">
        <f t="shared" si="15"/>
      </c>
      <c r="AM32" s="314">
        <f t="shared" si="16"/>
      </c>
      <c r="AN32" s="315"/>
      <c r="AP32" s="222" t="str">
        <f t="shared" si="19"/>
        <v>AUG</v>
      </c>
      <c r="AQ32" s="222" t="str">
        <f t="shared" si="20"/>
        <v>?</v>
      </c>
    </row>
    <row r="33" spans="1:43" ht="15.75">
      <c r="A33" s="211">
        <f t="shared" si="17"/>
        <v>0.7528693005442619</v>
      </c>
      <c r="B33" s="214">
        <f t="shared" si="5"/>
        <v>3</v>
      </c>
      <c r="C33" s="215">
        <f t="shared" si="18"/>
        <v>0.8119634445756674</v>
      </c>
      <c r="D33" s="295">
        <f t="shared" si="6"/>
      </c>
      <c r="E33" s="292"/>
      <c r="F33" s="213">
        <f t="shared" si="2"/>
      </c>
      <c r="G33" s="214" t="e">
        <f t="shared" si="3"/>
        <v>#N/A</v>
      </c>
      <c r="H33" s="214" t="e">
        <f>VLOOKUP(MID($F33,CHOOSE(CodeType,H$2,H$2,H$2+2*(G$2-COUNTIF($G33:G33,"~*")),H$3),3),GeneticCode,2,FALSE)</f>
        <v>#N/A</v>
      </c>
      <c r="I33" s="214" t="e">
        <f>VLOOKUP(MID($F33,CHOOSE(CodeType,I$2,I$2,I$2+2*(H$2-COUNTIF($G33:H33,"~*")),I$3),3),GeneticCode,2,FALSE)</f>
        <v>#N/A</v>
      </c>
      <c r="J33" s="214" t="e">
        <f>VLOOKUP(MID($F33,CHOOSE(CodeType,J$2,J$2,J$2+2*(I$2-COUNTIF($G33:I33,"~*")),J$3),3),GeneticCode,2,FALSE)</f>
        <v>#N/A</v>
      </c>
      <c r="K33" s="214" t="e">
        <f>VLOOKUP(MID($F33,CHOOSE(CodeType,K$2,K$2,K$2+2*(J$2-COUNTIF($G33:J33,"~*")),K$3),3),GeneticCode,2,FALSE)</f>
        <v>#N/A</v>
      </c>
      <c r="L33" s="214" t="e">
        <f>VLOOKUP(MID($F33,CHOOSE(CodeType,L$2,L$2,L$2+2*(K$2-COUNTIF($G33:K33,"~*")),L$3),3),GeneticCode,2,FALSE)</f>
        <v>#N/A</v>
      </c>
      <c r="M33" s="214" t="e">
        <f>VLOOKUP(MID($F33,CHOOSE(CodeType,M$2,M$2,M$2+2*(L$2-COUNTIF($G33:L33,"~*")),M$3),3),GeneticCode,2,FALSE)</f>
        <v>#N/A</v>
      </c>
      <c r="N33" s="214" t="e">
        <f>VLOOKUP(MID($F33,CHOOSE(CodeType,N$2,N$2,N$2+2*(M$2-COUNTIF($G33:M33,"~*")),N$3),3),GeneticCode,2,FALSE)</f>
        <v>#N/A</v>
      </c>
      <c r="O33" s="214" t="e">
        <f>VLOOKUP(MID($F33,CHOOSE(CodeType,O$2,O$2,O$2+2*(N$2-COUNTIF($G33:N33,"~*")),O$3),3),GeneticCode,2,FALSE)</f>
        <v>#N/A</v>
      </c>
      <c r="P33" s="214" t="e">
        <f>VLOOKUP(MID($F33,CHOOSE(CodeType,P$2,P$2,P$2+2*(O$2-COUNTIF($G33:O33,"~*")),P$3),3),GeneticCode,2,FALSE)</f>
        <v>#N/A</v>
      </c>
      <c r="Q33" s="214" t="e">
        <f>VLOOKUP(MID($F33,CHOOSE(CodeType,Q$2,Q$2,Q$2+2*(P$2-COUNTIF($G33:P33,"~*")),Q$3),3),GeneticCode,2,FALSE)</f>
        <v>#N/A</v>
      </c>
      <c r="R33" s="214" t="e">
        <f>VLOOKUP(MID($F33,CHOOSE(CodeType,R$2,R$2,R$2+2*(Q$2-COUNTIF($G33:Q33,"~*")),R$3),3),GeneticCode,2,FALSE)</f>
        <v>#N/A</v>
      </c>
      <c r="S33" s="214" t="e">
        <f>VLOOKUP(MID($F33,CHOOSE(CodeType,S$2,S$2,S$2+2*(R$2-COUNTIF($G33:R33,"~*")),S$3),3),GeneticCode,2,FALSE)</f>
        <v>#N/A</v>
      </c>
      <c r="T33" s="214" t="e">
        <f>VLOOKUP(MID($F33,CHOOSE(CodeType,T$2,T$2,T$2+2*(S$2-COUNTIF($G33:S33,"~*")),T$3),3),GeneticCode,2,FALSE)</f>
        <v>#N/A</v>
      </c>
      <c r="U33" s="214" t="e">
        <f>VLOOKUP(MID($F33,CHOOSE(CodeType,U$2,U$2,U$2+2*(T$2-COUNTIF($G33:T33,"~*")),U$3),3),GeneticCode,2,FALSE)</f>
        <v>#N/A</v>
      </c>
      <c r="V33" s="214" t="e">
        <f>VLOOKUP(MID($F33,CHOOSE(CodeType,V$2,V$2,V$2+2*(U$2-COUNTIF($G33:U33,"~*")),V$3),3),GeneticCode,2,FALSE)</f>
        <v>#N/A</v>
      </c>
      <c r="W33" s="214" t="e">
        <f>VLOOKUP(MID($F33,CHOOSE(CodeType,W$2,W$2,W$2+2*(V$2-COUNTIF($G33:V33,"~*")),W$3),3),GeneticCode,2,FALSE)</f>
        <v>#N/A</v>
      </c>
      <c r="X33" s="214" t="e">
        <f>VLOOKUP(MID($F33,CHOOSE(CodeType,X$2,X$2,X$2+2*(W$2-COUNTIF($G33:W33,"~*")),X$3),3),GeneticCode,2,FALSE)</f>
        <v>#N/A</v>
      </c>
      <c r="Y33" s="214" t="e">
        <f>VLOOKUP(MID($F33,CHOOSE(CodeType,Y$2,Y$2,Y$2+2*(X$2-COUNTIF($G33:X33,"~*")),Y$3),3),GeneticCode,2,FALSE)</f>
        <v>#N/A</v>
      </c>
      <c r="Z33" s="214" t="e">
        <f>VLOOKUP(MID($F33,CHOOSE(CodeType,Z$2,Z$2,Z$2+2*(Y$2-COUNTIF($G33:Y33,"~*")),Z$3),3),GeneticCode,2,FALSE)</f>
        <v>#N/A</v>
      </c>
      <c r="AA33" s="211" t="e">
        <f t="shared" si="4"/>
        <v>#N/A</v>
      </c>
      <c r="AB33" s="215" t="e">
        <f t="shared" si="7"/>
        <v>#N/A</v>
      </c>
      <c r="AC33" s="306">
        <f t="shared" si="8"/>
      </c>
      <c r="AD33" s="307"/>
      <c r="AE33" s="3"/>
      <c r="AF33" s="217">
        <f t="shared" si="9"/>
      </c>
      <c r="AG33" s="218">
        <f t="shared" si="10"/>
      </c>
      <c r="AH33" s="218">
        <f t="shared" si="11"/>
      </c>
      <c r="AI33" s="218">
        <f t="shared" si="12"/>
      </c>
      <c r="AJ33" s="219">
        <f t="shared" si="13"/>
      </c>
      <c r="AK33" s="220">
        <f t="shared" si="14"/>
      </c>
      <c r="AL33" s="219">
        <f t="shared" si="15"/>
      </c>
      <c r="AM33" s="314">
        <f t="shared" si="16"/>
      </c>
      <c r="AN33" s="315"/>
      <c r="AP33" s="222" t="str">
        <f t="shared" si="19"/>
        <v>AUU</v>
      </c>
      <c r="AQ33" s="222" t="str">
        <f t="shared" si="20"/>
        <v>?</v>
      </c>
    </row>
    <row r="34" spans="1:43" ht="15.75">
      <c r="A34" s="211">
        <f t="shared" si="17"/>
        <v>0.8411340974271297</v>
      </c>
      <c r="B34" s="214">
        <f t="shared" si="5"/>
        <v>3</v>
      </c>
      <c r="C34" s="215">
        <f t="shared" si="18"/>
        <v>0.00654681958258152</v>
      </c>
      <c r="D34" s="295">
        <f t="shared" si="6"/>
      </c>
      <c r="E34" s="292"/>
      <c r="F34" s="213">
        <f t="shared" si="2"/>
      </c>
      <c r="G34" s="214" t="e">
        <f t="shared" si="3"/>
        <v>#N/A</v>
      </c>
      <c r="H34" s="214" t="e">
        <f>VLOOKUP(MID($F34,CHOOSE(CodeType,H$2,H$2,H$2+2*(G$2-COUNTIF($G34:G34,"~*")),H$3),3),GeneticCode,2,FALSE)</f>
        <v>#N/A</v>
      </c>
      <c r="I34" s="214" t="e">
        <f>VLOOKUP(MID($F34,CHOOSE(CodeType,I$2,I$2,I$2+2*(H$2-COUNTIF($G34:H34,"~*")),I$3),3),GeneticCode,2,FALSE)</f>
        <v>#N/A</v>
      </c>
      <c r="J34" s="214" t="e">
        <f>VLOOKUP(MID($F34,CHOOSE(CodeType,J$2,J$2,J$2+2*(I$2-COUNTIF($G34:I34,"~*")),J$3),3),GeneticCode,2,FALSE)</f>
        <v>#N/A</v>
      </c>
      <c r="K34" s="214" t="e">
        <f>VLOOKUP(MID($F34,CHOOSE(CodeType,K$2,K$2,K$2+2*(J$2-COUNTIF($G34:J34,"~*")),K$3),3),GeneticCode,2,FALSE)</f>
        <v>#N/A</v>
      </c>
      <c r="L34" s="214" t="e">
        <f>VLOOKUP(MID($F34,CHOOSE(CodeType,L$2,L$2,L$2+2*(K$2-COUNTIF($G34:K34,"~*")),L$3),3),GeneticCode,2,FALSE)</f>
        <v>#N/A</v>
      </c>
      <c r="M34" s="214" t="e">
        <f>VLOOKUP(MID($F34,CHOOSE(CodeType,M$2,M$2,M$2+2*(L$2-COUNTIF($G34:L34,"~*")),M$3),3),GeneticCode,2,FALSE)</f>
        <v>#N/A</v>
      </c>
      <c r="N34" s="214" t="e">
        <f>VLOOKUP(MID($F34,CHOOSE(CodeType,N$2,N$2,N$2+2*(M$2-COUNTIF($G34:M34,"~*")),N$3),3),GeneticCode,2,FALSE)</f>
        <v>#N/A</v>
      </c>
      <c r="O34" s="214" t="e">
        <f>VLOOKUP(MID($F34,CHOOSE(CodeType,O$2,O$2,O$2+2*(N$2-COUNTIF($G34:N34,"~*")),O$3),3),GeneticCode,2,FALSE)</f>
        <v>#N/A</v>
      </c>
      <c r="P34" s="214" t="e">
        <f>VLOOKUP(MID($F34,CHOOSE(CodeType,P$2,P$2,P$2+2*(O$2-COUNTIF($G34:O34,"~*")),P$3),3),GeneticCode,2,FALSE)</f>
        <v>#N/A</v>
      </c>
      <c r="Q34" s="214" t="e">
        <f>VLOOKUP(MID($F34,CHOOSE(CodeType,Q$2,Q$2,Q$2+2*(P$2-COUNTIF($G34:P34,"~*")),Q$3),3),GeneticCode,2,FALSE)</f>
        <v>#N/A</v>
      </c>
      <c r="R34" s="214" t="e">
        <f>VLOOKUP(MID($F34,CHOOSE(CodeType,R$2,R$2,R$2+2*(Q$2-COUNTIF($G34:Q34,"~*")),R$3),3),GeneticCode,2,FALSE)</f>
        <v>#N/A</v>
      </c>
      <c r="S34" s="214" t="e">
        <f>VLOOKUP(MID($F34,CHOOSE(CodeType,S$2,S$2,S$2+2*(R$2-COUNTIF($G34:R34,"~*")),S$3),3),GeneticCode,2,FALSE)</f>
        <v>#N/A</v>
      </c>
      <c r="T34" s="214" t="e">
        <f>VLOOKUP(MID($F34,CHOOSE(CodeType,T$2,T$2,T$2+2*(S$2-COUNTIF($G34:S34,"~*")),T$3),3),GeneticCode,2,FALSE)</f>
        <v>#N/A</v>
      </c>
      <c r="U34" s="214" t="e">
        <f>VLOOKUP(MID($F34,CHOOSE(CodeType,U$2,U$2,U$2+2*(T$2-COUNTIF($G34:T34,"~*")),U$3),3),GeneticCode,2,FALSE)</f>
        <v>#N/A</v>
      </c>
      <c r="V34" s="214" t="e">
        <f>VLOOKUP(MID($F34,CHOOSE(CodeType,V$2,V$2,V$2+2*(U$2-COUNTIF($G34:U34,"~*")),V$3),3),GeneticCode,2,FALSE)</f>
        <v>#N/A</v>
      </c>
      <c r="W34" s="214" t="e">
        <f>VLOOKUP(MID($F34,CHOOSE(CodeType,W$2,W$2,W$2+2*(V$2-COUNTIF($G34:V34,"~*")),W$3),3),GeneticCode,2,FALSE)</f>
        <v>#N/A</v>
      </c>
      <c r="X34" s="214" t="e">
        <f>VLOOKUP(MID($F34,CHOOSE(CodeType,X$2,X$2,X$2+2*(W$2-COUNTIF($G34:W34,"~*")),X$3),3),GeneticCode,2,FALSE)</f>
        <v>#N/A</v>
      </c>
      <c r="Y34" s="214" t="e">
        <f>VLOOKUP(MID($F34,CHOOSE(CodeType,Y$2,Y$2,Y$2+2*(X$2-COUNTIF($G34:X34,"~*")),Y$3),3),GeneticCode,2,FALSE)</f>
        <v>#N/A</v>
      </c>
      <c r="Z34" s="214" t="e">
        <f>VLOOKUP(MID($F34,CHOOSE(CodeType,Z$2,Z$2,Z$2+2*(Y$2-COUNTIF($G34:Y34,"~*")),Z$3),3),GeneticCode,2,FALSE)</f>
        <v>#N/A</v>
      </c>
      <c r="AA34" s="211" t="e">
        <f t="shared" si="4"/>
        <v>#N/A</v>
      </c>
      <c r="AB34" s="215" t="e">
        <f t="shared" si="7"/>
        <v>#N/A</v>
      </c>
      <c r="AC34" s="306">
        <f t="shared" si="8"/>
      </c>
      <c r="AD34" s="307"/>
      <c r="AE34" s="3"/>
      <c r="AF34" s="217">
        <f t="shared" si="9"/>
      </c>
      <c r="AG34" s="218">
        <f t="shared" si="10"/>
      </c>
      <c r="AH34" s="218">
        <f t="shared" si="11"/>
      </c>
      <c r="AI34" s="218">
        <f t="shared" si="12"/>
      </c>
      <c r="AJ34" s="219">
        <f t="shared" si="13"/>
      </c>
      <c r="AK34" s="220">
        <f t="shared" si="14"/>
      </c>
      <c r="AL34" s="219">
        <f t="shared" si="15"/>
      </c>
      <c r="AM34" s="314">
        <f t="shared" si="16"/>
      </c>
      <c r="AN34" s="315"/>
      <c r="AP34" s="223" t="str">
        <f>AR2</f>
        <v>CAA</v>
      </c>
      <c r="AQ34" s="223" t="str">
        <f>IF(ISBLANK(AS2),"?",AS2)</f>
        <v>?</v>
      </c>
    </row>
    <row r="35" spans="1:43" ht="15.75">
      <c r="A35" s="211">
        <f t="shared" si="17"/>
        <v>0.9120265547535382</v>
      </c>
      <c r="B35" s="214">
        <f t="shared" si="5"/>
        <v>3</v>
      </c>
      <c r="C35" s="215">
        <f t="shared" si="18"/>
        <v>0.6808502711355686</v>
      </c>
      <c r="D35" s="295">
        <f t="shared" si="6"/>
      </c>
      <c r="E35" s="292"/>
      <c r="F35" s="213">
        <f t="shared" si="2"/>
      </c>
      <c r="G35" s="214" t="e">
        <f t="shared" si="3"/>
        <v>#N/A</v>
      </c>
      <c r="H35" s="214" t="e">
        <f>VLOOKUP(MID($F35,CHOOSE(CodeType,H$2,H$2,H$2+2*(G$2-COUNTIF($G35:G35,"~*")),H$3),3),GeneticCode,2,FALSE)</f>
        <v>#N/A</v>
      </c>
      <c r="I35" s="214" t="e">
        <f>VLOOKUP(MID($F35,CHOOSE(CodeType,I$2,I$2,I$2+2*(H$2-COUNTIF($G35:H35,"~*")),I$3),3),GeneticCode,2,FALSE)</f>
        <v>#N/A</v>
      </c>
      <c r="J35" s="214" t="e">
        <f>VLOOKUP(MID($F35,CHOOSE(CodeType,J$2,J$2,J$2+2*(I$2-COUNTIF($G35:I35,"~*")),J$3),3),GeneticCode,2,FALSE)</f>
        <v>#N/A</v>
      </c>
      <c r="K35" s="214" t="e">
        <f>VLOOKUP(MID($F35,CHOOSE(CodeType,K$2,K$2,K$2+2*(J$2-COUNTIF($G35:J35,"~*")),K$3),3),GeneticCode,2,FALSE)</f>
        <v>#N/A</v>
      </c>
      <c r="L35" s="214" t="e">
        <f>VLOOKUP(MID($F35,CHOOSE(CodeType,L$2,L$2,L$2+2*(K$2-COUNTIF($G35:K35,"~*")),L$3),3),GeneticCode,2,FALSE)</f>
        <v>#N/A</v>
      </c>
      <c r="M35" s="214" t="e">
        <f>VLOOKUP(MID($F35,CHOOSE(CodeType,M$2,M$2,M$2+2*(L$2-COUNTIF($G35:L35,"~*")),M$3),3),GeneticCode,2,FALSE)</f>
        <v>#N/A</v>
      </c>
      <c r="N35" s="214" t="e">
        <f>VLOOKUP(MID($F35,CHOOSE(CodeType,N$2,N$2,N$2+2*(M$2-COUNTIF($G35:M35,"~*")),N$3),3),GeneticCode,2,FALSE)</f>
        <v>#N/A</v>
      </c>
      <c r="O35" s="214" t="e">
        <f>VLOOKUP(MID($F35,CHOOSE(CodeType,O$2,O$2,O$2+2*(N$2-COUNTIF($G35:N35,"~*")),O$3),3),GeneticCode,2,FALSE)</f>
        <v>#N/A</v>
      </c>
      <c r="P35" s="214" t="e">
        <f>VLOOKUP(MID($F35,CHOOSE(CodeType,P$2,P$2,P$2+2*(O$2-COUNTIF($G35:O35,"~*")),P$3),3),GeneticCode,2,FALSE)</f>
        <v>#N/A</v>
      </c>
      <c r="Q35" s="214" t="e">
        <f>VLOOKUP(MID($F35,CHOOSE(CodeType,Q$2,Q$2,Q$2+2*(P$2-COUNTIF($G35:P35,"~*")),Q$3),3),GeneticCode,2,FALSE)</f>
        <v>#N/A</v>
      </c>
      <c r="R35" s="214" t="e">
        <f>VLOOKUP(MID($F35,CHOOSE(CodeType,R$2,R$2,R$2+2*(Q$2-COUNTIF($G35:Q35,"~*")),R$3),3),GeneticCode,2,FALSE)</f>
        <v>#N/A</v>
      </c>
      <c r="S35" s="214" t="e">
        <f>VLOOKUP(MID($F35,CHOOSE(CodeType,S$2,S$2,S$2+2*(R$2-COUNTIF($G35:R35,"~*")),S$3),3),GeneticCode,2,FALSE)</f>
        <v>#N/A</v>
      </c>
      <c r="T35" s="214" t="e">
        <f>VLOOKUP(MID($F35,CHOOSE(CodeType,T$2,T$2,T$2+2*(S$2-COUNTIF($G35:S35,"~*")),T$3),3),GeneticCode,2,FALSE)</f>
        <v>#N/A</v>
      </c>
      <c r="U35" s="214" t="e">
        <f>VLOOKUP(MID($F35,CHOOSE(CodeType,U$2,U$2,U$2+2*(T$2-COUNTIF($G35:T35,"~*")),U$3),3),GeneticCode,2,FALSE)</f>
        <v>#N/A</v>
      </c>
      <c r="V35" s="214" t="e">
        <f>VLOOKUP(MID($F35,CHOOSE(CodeType,V$2,V$2,V$2+2*(U$2-COUNTIF($G35:U35,"~*")),V$3),3),GeneticCode,2,FALSE)</f>
        <v>#N/A</v>
      </c>
      <c r="W35" s="214" t="e">
        <f>VLOOKUP(MID($F35,CHOOSE(CodeType,W$2,W$2,W$2+2*(V$2-COUNTIF($G35:V35,"~*")),W$3),3),GeneticCode,2,FALSE)</f>
        <v>#N/A</v>
      </c>
      <c r="X35" s="214" t="e">
        <f>VLOOKUP(MID($F35,CHOOSE(CodeType,X$2,X$2,X$2+2*(W$2-COUNTIF($G35:W35,"~*")),X$3),3),GeneticCode,2,FALSE)</f>
        <v>#N/A</v>
      </c>
      <c r="Y35" s="214" t="e">
        <f>VLOOKUP(MID($F35,CHOOSE(CodeType,Y$2,Y$2,Y$2+2*(X$2-COUNTIF($G35:X35,"~*")),Y$3),3),GeneticCode,2,FALSE)</f>
        <v>#N/A</v>
      </c>
      <c r="Z35" s="214" t="e">
        <f>VLOOKUP(MID($F35,CHOOSE(CodeType,Z$2,Z$2,Z$2+2*(Y$2-COUNTIF($G35:Y35,"~*")),Z$3),3),GeneticCode,2,FALSE)</f>
        <v>#N/A</v>
      </c>
      <c r="AA35" s="211" t="e">
        <f t="shared" si="4"/>
        <v>#N/A</v>
      </c>
      <c r="AB35" s="215" t="e">
        <f t="shared" si="7"/>
        <v>#N/A</v>
      </c>
      <c r="AC35" s="306">
        <f t="shared" si="8"/>
      </c>
      <c r="AD35" s="307"/>
      <c r="AE35" s="3"/>
      <c r="AF35" s="217">
        <f t="shared" si="9"/>
      </c>
      <c r="AG35" s="218">
        <f t="shared" si="10"/>
      </c>
      <c r="AH35" s="218">
        <f t="shared" si="11"/>
      </c>
      <c r="AI35" s="218">
        <f t="shared" si="12"/>
      </c>
      <c r="AJ35" s="219">
        <f t="shared" si="13"/>
      </c>
      <c r="AK35" s="220">
        <f t="shared" si="14"/>
      </c>
      <c r="AL35" s="219">
        <f t="shared" si="15"/>
      </c>
      <c r="AM35" s="314">
        <f t="shared" si="16"/>
      </c>
      <c r="AN35" s="315"/>
      <c r="AP35" s="223" t="str">
        <f>AR3</f>
        <v>CAC</v>
      </c>
      <c r="AQ35" s="223" t="str">
        <f>IF(ISBLANK(AS3),"?",AS3)</f>
        <v>R</v>
      </c>
    </row>
    <row r="36" spans="1:43" ht="15.75">
      <c r="A36" s="211">
        <f t="shared" si="17"/>
        <v>0.4501639921218157</v>
      </c>
      <c r="B36" s="214">
        <f t="shared" si="5"/>
        <v>2</v>
      </c>
      <c r="C36" s="215">
        <f t="shared" si="18"/>
        <v>0.8761054947972298</v>
      </c>
      <c r="D36" s="295">
        <f t="shared" si="6"/>
      </c>
      <c r="E36" s="292"/>
      <c r="F36" s="213">
        <f t="shared" si="2"/>
      </c>
      <c r="G36" s="214" t="e">
        <f t="shared" si="3"/>
        <v>#N/A</v>
      </c>
      <c r="H36" s="214" t="e">
        <f>VLOOKUP(MID($F36,CHOOSE(CodeType,H$2,H$2,H$2+2*(G$2-COUNTIF($G36:G36,"~*")),H$3),3),GeneticCode,2,FALSE)</f>
        <v>#N/A</v>
      </c>
      <c r="I36" s="214" t="e">
        <f>VLOOKUP(MID($F36,CHOOSE(CodeType,I$2,I$2,I$2+2*(H$2-COUNTIF($G36:H36,"~*")),I$3),3),GeneticCode,2,FALSE)</f>
        <v>#N/A</v>
      </c>
      <c r="J36" s="214" t="e">
        <f>VLOOKUP(MID($F36,CHOOSE(CodeType,J$2,J$2,J$2+2*(I$2-COUNTIF($G36:I36,"~*")),J$3),3),GeneticCode,2,FALSE)</f>
        <v>#N/A</v>
      </c>
      <c r="K36" s="214" t="e">
        <f>VLOOKUP(MID($F36,CHOOSE(CodeType,K$2,K$2,K$2+2*(J$2-COUNTIF($G36:J36,"~*")),K$3),3),GeneticCode,2,FALSE)</f>
        <v>#N/A</v>
      </c>
      <c r="L36" s="214" t="e">
        <f>VLOOKUP(MID($F36,CHOOSE(CodeType,L$2,L$2,L$2+2*(K$2-COUNTIF($G36:K36,"~*")),L$3),3),GeneticCode,2,FALSE)</f>
        <v>#N/A</v>
      </c>
      <c r="M36" s="214" t="e">
        <f>VLOOKUP(MID($F36,CHOOSE(CodeType,M$2,M$2,M$2+2*(L$2-COUNTIF($G36:L36,"~*")),M$3),3),GeneticCode,2,FALSE)</f>
        <v>#N/A</v>
      </c>
      <c r="N36" s="214" t="e">
        <f>VLOOKUP(MID($F36,CHOOSE(CodeType,N$2,N$2,N$2+2*(M$2-COUNTIF($G36:M36,"~*")),N$3),3),GeneticCode,2,FALSE)</f>
        <v>#N/A</v>
      </c>
      <c r="O36" s="214" t="e">
        <f>VLOOKUP(MID($F36,CHOOSE(CodeType,O$2,O$2,O$2+2*(N$2-COUNTIF($G36:N36,"~*")),O$3),3),GeneticCode,2,FALSE)</f>
        <v>#N/A</v>
      </c>
      <c r="P36" s="214" t="e">
        <f>VLOOKUP(MID($F36,CHOOSE(CodeType,P$2,P$2,P$2+2*(O$2-COUNTIF($G36:O36,"~*")),P$3),3),GeneticCode,2,FALSE)</f>
        <v>#N/A</v>
      </c>
      <c r="Q36" s="214" t="e">
        <f>VLOOKUP(MID($F36,CHOOSE(CodeType,Q$2,Q$2,Q$2+2*(P$2-COUNTIF($G36:P36,"~*")),Q$3),3),GeneticCode,2,FALSE)</f>
        <v>#N/A</v>
      </c>
      <c r="R36" s="214" t="e">
        <f>VLOOKUP(MID($F36,CHOOSE(CodeType,R$2,R$2,R$2+2*(Q$2-COUNTIF($G36:Q36,"~*")),R$3),3),GeneticCode,2,FALSE)</f>
        <v>#N/A</v>
      </c>
      <c r="S36" s="214" t="e">
        <f>VLOOKUP(MID($F36,CHOOSE(CodeType,S$2,S$2,S$2+2*(R$2-COUNTIF($G36:R36,"~*")),S$3),3),GeneticCode,2,FALSE)</f>
        <v>#N/A</v>
      </c>
      <c r="T36" s="214" t="e">
        <f>VLOOKUP(MID($F36,CHOOSE(CodeType,T$2,T$2,T$2+2*(S$2-COUNTIF($G36:S36,"~*")),T$3),3),GeneticCode,2,FALSE)</f>
        <v>#N/A</v>
      </c>
      <c r="U36" s="214" t="e">
        <f>VLOOKUP(MID($F36,CHOOSE(CodeType,U$2,U$2,U$2+2*(T$2-COUNTIF($G36:T36,"~*")),U$3),3),GeneticCode,2,FALSE)</f>
        <v>#N/A</v>
      </c>
      <c r="V36" s="214" t="e">
        <f>VLOOKUP(MID($F36,CHOOSE(CodeType,V$2,V$2,V$2+2*(U$2-COUNTIF($G36:U36,"~*")),V$3),3),GeneticCode,2,FALSE)</f>
        <v>#N/A</v>
      </c>
      <c r="W36" s="214" t="e">
        <f>VLOOKUP(MID($F36,CHOOSE(CodeType,W$2,W$2,W$2+2*(V$2-COUNTIF($G36:V36,"~*")),W$3),3),GeneticCode,2,FALSE)</f>
        <v>#N/A</v>
      </c>
      <c r="X36" s="214" t="e">
        <f>VLOOKUP(MID($F36,CHOOSE(CodeType,X$2,X$2,X$2+2*(W$2-COUNTIF($G36:W36,"~*")),X$3),3),GeneticCode,2,FALSE)</f>
        <v>#N/A</v>
      </c>
      <c r="Y36" s="214" t="e">
        <f>VLOOKUP(MID($F36,CHOOSE(CodeType,Y$2,Y$2,Y$2+2*(X$2-COUNTIF($G36:X36,"~*")),Y$3),3),GeneticCode,2,FALSE)</f>
        <v>#N/A</v>
      </c>
      <c r="Z36" s="214" t="e">
        <f>VLOOKUP(MID($F36,CHOOSE(CodeType,Z$2,Z$2,Z$2+2*(Y$2-COUNTIF($G36:Y36,"~*")),Z$3),3),GeneticCode,2,FALSE)</f>
        <v>#N/A</v>
      </c>
      <c r="AA36" s="211" t="e">
        <f t="shared" si="4"/>
        <v>#N/A</v>
      </c>
      <c r="AB36" s="215" t="e">
        <f t="shared" si="7"/>
        <v>#N/A</v>
      </c>
      <c r="AC36" s="306">
        <f t="shared" si="8"/>
      </c>
      <c r="AD36" s="307"/>
      <c r="AE36" s="3"/>
      <c r="AF36" s="217">
        <f t="shared" si="9"/>
      </c>
      <c r="AG36" s="218">
        <f t="shared" si="10"/>
      </c>
      <c r="AH36" s="218">
        <f t="shared" si="11"/>
      </c>
      <c r="AI36" s="218">
        <f t="shared" si="12"/>
      </c>
      <c r="AJ36" s="219">
        <f t="shared" si="13"/>
      </c>
      <c r="AK36" s="220">
        <f t="shared" si="14"/>
      </c>
      <c r="AL36" s="219">
        <f t="shared" si="15"/>
      </c>
      <c r="AM36" s="314">
        <f t="shared" si="16"/>
      </c>
      <c r="AN36" s="315"/>
      <c r="AP36" s="223" t="str">
        <f aca="true" t="shared" si="21" ref="AP36:AP49">AR4</f>
        <v>CAG</v>
      </c>
      <c r="AQ36" s="223" t="str">
        <f aca="true" t="shared" si="22" ref="AQ36:AQ49">IF(ISBLANK(AS4),"?",AS4)</f>
        <v>?</v>
      </c>
    </row>
    <row r="37" spans="1:43" ht="15.75">
      <c r="A37" s="211">
        <f t="shared" si="17"/>
        <v>0.3033407535403967</v>
      </c>
      <c r="B37" s="214">
        <f t="shared" si="5"/>
        <v>1</v>
      </c>
      <c r="C37" s="215">
        <f t="shared" si="18"/>
        <v>0.36992613645270467</v>
      </c>
      <c r="D37" s="295">
        <f t="shared" si="6"/>
      </c>
      <c r="E37" s="292"/>
      <c r="F37" s="213">
        <f t="shared" si="2"/>
      </c>
      <c r="G37" s="214" t="e">
        <f t="shared" si="3"/>
        <v>#N/A</v>
      </c>
      <c r="H37" s="214" t="e">
        <f>VLOOKUP(MID($F37,CHOOSE(CodeType,H$2,H$2,H$2+2*(G$2-COUNTIF($G37:G37,"~*")),H$3),3),GeneticCode,2,FALSE)</f>
        <v>#N/A</v>
      </c>
      <c r="I37" s="214" t="e">
        <f>VLOOKUP(MID($F37,CHOOSE(CodeType,I$2,I$2,I$2+2*(H$2-COUNTIF($G37:H37,"~*")),I$3),3),GeneticCode,2,FALSE)</f>
        <v>#N/A</v>
      </c>
      <c r="J37" s="214" t="e">
        <f>VLOOKUP(MID($F37,CHOOSE(CodeType,J$2,J$2,J$2+2*(I$2-COUNTIF($G37:I37,"~*")),J$3),3),GeneticCode,2,FALSE)</f>
        <v>#N/A</v>
      </c>
      <c r="K37" s="214" t="e">
        <f>VLOOKUP(MID($F37,CHOOSE(CodeType,K$2,K$2,K$2+2*(J$2-COUNTIF($G37:J37,"~*")),K$3),3),GeneticCode,2,FALSE)</f>
        <v>#N/A</v>
      </c>
      <c r="L37" s="214" t="e">
        <f>VLOOKUP(MID($F37,CHOOSE(CodeType,L$2,L$2,L$2+2*(K$2-COUNTIF($G37:K37,"~*")),L$3),3),GeneticCode,2,FALSE)</f>
        <v>#N/A</v>
      </c>
      <c r="M37" s="214" t="e">
        <f>VLOOKUP(MID($F37,CHOOSE(CodeType,M$2,M$2,M$2+2*(L$2-COUNTIF($G37:L37,"~*")),M$3),3),GeneticCode,2,FALSE)</f>
        <v>#N/A</v>
      </c>
      <c r="N37" s="214" t="e">
        <f>VLOOKUP(MID($F37,CHOOSE(CodeType,N$2,N$2,N$2+2*(M$2-COUNTIF($G37:M37,"~*")),N$3),3),GeneticCode,2,FALSE)</f>
        <v>#N/A</v>
      </c>
      <c r="O37" s="214" t="e">
        <f>VLOOKUP(MID($F37,CHOOSE(CodeType,O$2,O$2,O$2+2*(N$2-COUNTIF($G37:N37,"~*")),O$3),3),GeneticCode,2,FALSE)</f>
        <v>#N/A</v>
      </c>
      <c r="P37" s="214" t="e">
        <f>VLOOKUP(MID($F37,CHOOSE(CodeType,P$2,P$2,P$2+2*(O$2-COUNTIF($G37:O37,"~*")),P$3),3),GeneticCode,2,FALSE)</f>
        <v>#N/A</v>
      </c>
      <c r="Q37" s="214" t="e">
        <f>VLOOKUP(MID($F37,CHOOSE(CodeType,Q$2,Q$2,Q$2+2*(P$2-COUNTIF($G37:P37,"~*")),Q$3),3),GeneticCode,2,FALSE)</f>
        <v>#N/A</v>
      </c>
      <c r="R37" s="214" t="e">
        <f>VLOOKUP(MID($F37,CHOOSE(CodeType,R$2,R$2,R$2+2*(Q$2-COUNTIF($G37:Q37,"~*")),R$3),3),GeneticCode,2,FALSE)</f>
        <v>#N/A</v>
      </c>
      <c r="S37" s="214" t="e">
        <f>VLOOKUP(MID($F37,CHOOSE(CodeType,S$2,S$2,S$2+2*(R$2-COUNTIF($G37:R37,"~*")),S$3),3),GeneticCode,2,FALSE)</f>
        <v>#N/A</v>
      </c>
      <c r="T37" s="214" t="e">
        <f>VLOOKUP(MID($F37,CHOOSE(CodeType,T$2,T$2,T$2+2*(S$2-COUNTIF($G37:S37,"~*")),T$3),3),GeneticCode,2,FALSE)</f>
        <v>#N/A</v>
      </c>
      <c r="U37" s="214" t="e">
        <f>VLOOKUP(MID($F37,CHOOSE(CodeType,U$2,U$2,U$2+2*(T$2-COUNTIF($G37:T37,"~*")),U$3),3),GeneticCode,2,FALSE)</f>
        <v>#N/A</v>
      </c>
      <c r="V37" s="214" t="e">
        <f>VLOOKUP(MID($F37,CHOOSE(CodeType,V$2,V$2,V$2+2*(U$2-COUNTIF($G37:U37,"~*")),V$3),3),GeneticCode,2,FALSE)</f>
        <v>#N/A</v>
      </c>
      <c r="W37" s="214" t="e">
        <f>VLOOKUP(MID($F37,CHOOSE(CodeType,W$2,W$2,W$2+2*(V$2-COUNTIF($G37:V37,"~*")),W$3),3),GeneticCode,2,FALSE)</f>
        <v>#N/A</v>
      </c>
      <c r="X37" s="214" t="e">
        <f>VLOOKUP(MID($F37,CHOOSE(CodeType,X$2,X$2,X$2+2*(W$2-COUNTIF($G37:W37,"~*")),X$3),3),GeneticCode,2,FALSE)</f>
        <v>#N/A</v>
      </c>
      <c r="Y37" s="214" t="e">
        <f>VLOOKUP(MID($F37,CHOOSE(CodeType,Y$2,Y$2,Y$2+2*(X$2-COUNTIF($G37:X37,"~*")),Y$3),3),GeneticCode,2,FALSE)</f>
        <v>#N/A</v>
      </c>
      <c r="Z37" s="214" t="e">
        <f>VLOOKUP(MID($F37,CHOOSE(CodeType,Z$2,Z$2,Z$2+2*(Y$2-COUNTIF($G37:Y37,"~*")),Z$3),3),GeneticCode,2,FALSE)</f>
        <v>#N/A</v>
      </c>
      <c r="AA37" s="211" t="e">
        <f t="shared" si="4"/>
        <v>#N/A</v>
      </c>
      <c r="AB37" s="215" t="e">
        <f t="shared" si="7"/>
        <v>#N/A</v>
      </c>
      <c r="AC37" s="306">
        <f t="shared" si="8"/>
      </c>
      <c r="AD37" s="307"/>
      <c r="AE37" s="3"/>
      <c r="AF37" s="217">
        <f t="shared" si="9"/>
      </c>
      <c r="AG37" s="218">
        <f t="shared" si="10"/>
      </c>
      <c r="AH37" s="218">
        <f t="shared" si="11"/>
      </c>
      <c r="AI37" s="218">
        <f t="shared" si="12"/>
      </c>
      <c r="AJ37" s="219">
        <f t="shared" si="13"/>
      </c>
      <c r="AK37" s="220">
        <f t="shared" si="14"/>
      </c>
      <c r="AL37" s="219">
        <f t="shared" si="15"/>
      </c>
      <c r="AM37" s="314">
        <f t="shared" si="16"/>
      </c>
      <c r="AN37" s="315"/>
      <c r="AP37" s="223" t="str">
        <f t="shared" si="21"/>
        <v>CAU</v>
      </c>
      <c r="AQ37" s="223" t="str">
        <f t="shared" si="22"/>
        <v>?</v>
      </c>
    </row>
    <row r="38" spans="1:43" ht="15.75">
      <c r="A38" s="211">
        <f t="shared" si="17"/>
        <v>0.6885881209746003</v>
      </c>
      <c r="B38" s="214">
        <f t="shared" si="5"/>
        <v>3</v>
      </c>
      <c r="C38" s="215">
        <f t="shared" si="18"/>
        <v>0.5590387461706996</v>
      </c>
      <c r="D38" s="295">
        <f t="shared" si="6"/>
      </c>
      <c r="E38" s="292"/>
      <c r="F38" s="213">
        <f t="shared" si="2"/>
      </c>
      <c r="G38" s="214" t="e">
        <f t="shared" si="3"/>
        <v>#N/A</v>
      </c>
      <c r="H38" s="214" t="e">
        <f>VLOOKUP(MID($F38,CHOOSE(CodeType,H$2,H$2,H$2+2*(G$2-COUNTIF($G38:G38,"~*")),H$3),3),GeneticCode,2,FALSE)</f>
        <v>#N/A</v>
      </c>
      <c r="I38" s="214" t="e">
        <f>VLOOKUP(MID($F38,CHOOSE(CodeType,I$2,I$2,I$2+2*(H$2-COUNTIF($G38:H38,"~*")),I$3),3),GeneticCode,2,FALSE)</f>
        <v>#N/A</v>
      </c>
      <c r="J38" s="214" t="e">
        <f>VLOOKUP(MID($F38,CHOOSE(CodeType,J$2,J$2,J$2+2*(I$2-COUNTIF($G38:I38,"~*")),J$3),3),GeneticCode,2,FALSE)</f>
        <v>#N/A</v>
      </c>
      <c r="K38" s="214" t="e">
        <f>VLOOKUP(MID($F38,CHOOSE(CodeType,K$2,K$2,K$2+2*(J$2-COUNTIF($G38:J38,"~*")),K$3),3),GeneticCode,2,FALSE)</f>
        <v>#N/A</v>
      </c>
      <c r="L38" s="214" t="e">
        <f>VLOOKUP(MID($F38,CHOOSE(CodeType,L$2,L$2,L$2+2*(K$2-COUNTIF($G38:K38,"~*")),L$3),3),GeneticCode,2,FALSE)</f>
        <v>#N/A</v>
      </c>
      <c r="M38" s="214" t="e">
        <f>VLOOKUP(MID($F38,CHOOSE(CodeType,M$2,M$2,M$2+2*(L$2-COUNTIF($G38:L38,"~*")),M$3),3),GeneticCode,2,FALSE)</f>
        <v>#N/A</v>
      </c>
      <c r="N38" s="214" t="e">
        <f>VLOOKUP(MID($F38,CHOOSE(CodeType,N$2,N$2,N$2+2*(M$2-COUNTIF($G38:M38,"~*")),N$3),3),GeneticCode,2,FALSE)</f>
        <v>#N/A</v>
      </c>
      <c r="O38" s="214" t="e">
        <f>VLOOKUP(MID($F38,CHOOSE(CodeType,O$2,O$2,O$2+2*(N$2-COUNTIF($G38:N38,"~*")),O$3),3),GeneticCode,2,FALSE)</f>
        <v>#N/A</v>
      </c>
      <c r="P38" s="214" t="e">
        <f>VLOOKUP(MID($F38,CHOOSE(CodeType,P$2,P$2,P$2+2*(O$2-COUNTIF($G38:O38,"~*")),P$3),3),GeneticCode,2,FALSE)</f>
        <v>#N/A</v>
      </c>
      <c r="Q38" s="214" t="e">
        <f>VLOOKUP(MID($F38,CHOOSE(CodeType,Q$2,Q$2,Q$2+2*(P$2-COUNTIF($G38:P38,"~*")),Q$3),3),GeneticCode,2,FALSE)</f>
        <v>#N/A</v>
      </c>
      <c r="R38" s="214" t="e">
        <f>VLOOKUP(MID($F38,CHOOSE(CodeType,R$2,R$2,R$2+2*(Q$2-COUNTIF($G38:Q38,"~*")),R$3),3),GeneticCode,2,FALSE)</f>
        <v>#N/A</v>
      </c>
      <c r="S38" s="214" t="e">
        <f>VLOOKUP(MID($F38,CHOOSE(CodeType,S$2,S$2,S$2+2*(R$2-COUNTIF($G38:R38,"~*")),S$3),3),GeneticCode,2,FALSE)</f>
        <v>#N/A</v>
      </c>
      <c r="T38" s="214" t="e">
        <f>VLOOKUP(MID($F38,CHOOSE(CodeType,T$2,T$2,T$2+2*(S$2-COUNTIF($G38:S38,"~*")),T$3),3),GeneticCode,2,FALSE)</f>
        <v>#N/A</v>
      </c>
      <c r="U38" s="214" t="e">
        <f>VLOOKUP(MID($F38,CHOOSE(CodeType,U$2,U$2,U$2+2*(T$2-COUNTIF($G38:T38,"~*")),U$3),3),GeneticCode,2,FALSE)</f>
        <v>#N/A</v>
      </c>
      <c r="V38" s="214" t="e">
        <f>VLOOKUP(MID($F38,CHOOSE(CodeType,V$2,V$2,V$2+2*(U$2-COUNTIF($G38:U38,"~*")),V$3),3),GeneticCode,2,FALSE)</f>
        <v>#N/A</v>
      </c>
      <c r="W38" s="214" t="e">
        <f>VLOOKUP(MID($F38,CHOOSE(CodeType,W$2,W$2,W$2+2*(V$2-COUNTIF($G38:V38,"~*")),W$3),3),GeneticCode,2,FALSE)</f>
        <v>#N/A</v>
      </c>
      <c r="X38" s="214" t="e">
        <f>VLOOKUP(MID($F38,CHOOSE(CodeType,X$2,X$2,X$2+2*(W$2-COUNTIF($G38:W38,"~*")),X$3),3),GeneticCode,2,FALSE)</f>
        <v>#N/A</v>
      </c>
      <c r="Y38" s="214" t="e">
        <f>VLOOKUP(MID($F38,CHOOSE(CodeType,Y$2,Y$2,Y$2+2*(X$2-COUNTIF($G38:X38,"~*")),Y$3),3),GeneticCode,2,FALSE)</f>
        <v>#N/A</v>
      </c>
      <c r="Z38" s="214" t="e">
        <f>VLOOKUP(MID($F38,CHOOSE(CodeType,Z$2,Z$2,Z$2+2*(Y$2-COUNTIF($G38:Y38,"~*")),Z$3),3),GeneticCode,2,FALSE)</f>
        <v>#N/A</v>
      </c>
      <c r="AA38" s="211" t="e">
        <f t="shared" si="4"/>
        <v>#N/A</v>
      </c>
      <c r="AB38" s="215" t="e">
        <f t="shared" si="7"/>
        <v>#N/A</v>
      </c>
      <c r="AC38" s="306">
        <f t="shared" si="8"/>
      </c>
      <c r="AD38" s="307"/>
      <c r="AE38" s="3"/>
      <c r="AF38" s="217">
        <f t="shared" si="9"/>
      </c>
      <c r="AG38" s="218">
        <f t="shared" si="10"/>
      </c>
      <c r="AH38" s="218">
        <f t="shared" si="11"/>
      </c>
      <c r="AI38" s="218">
        <f t="shared" si="12"/>
      </c>
      <c r="AJ38" s="219">
        <f t="shared" si="13"/>
      </c>
      <c r="AK38" s="220">
        <f t="shared" si="14"/>
      </c>
      <c r="AL38" s="219">
        <f t="shared" si="15"/>
      </c>
      <c r="AM38" s="314">
        <f t="shared" si="16"/>
      </c>
      <c r="AN38" s="315"/>
      <c r="AP38" s="223" t="str">
        <f t="shared" si="21"/>
        <v>CCA</v>
      </c>
      <c r="AQ38" s="223" t="str">
        <f t="shared" si="22"/>
        <v>R</v>
      </c>
    </row>
    <row r="39" spans="1:43" ht="15.75">
      <c r="A39" s="211">
        <f t="shared" si="17"/>
        <v>0.2690152721479535</v>
      </c>
      <c r="B39" s="214">
        <f t="shared" si="5"/>
        <v>1</v>
      </c>
      <c r="C39" s="215">
        <f t="shared" si="18"/>
        <v>0.12837807787582278</v>
      </c>
      <c r="D39" s="295">
        <f t="shared" si="6"/>
      </c>
      <c r="E39" s="292"/>
      <c r="F39" s="213">
        <f aca="true" t="shared" si="23" ref="F39:F70">MID(REPT(E39,63),B39,63)</f>
      </c>
      <c r="G39" s="214" t="e">
        <f aca="true" t="shared" si="24" ref="G39:G70">VLOOKUP(MID($F39,CHOOSE(CodeType,G$2,G$2,G$2,G$3),3),GeneticCode,2,FALSE)</f>
        <v>#N/A</v>
      </c>
      <c r="H39" s="214" t="e">
        <f>VLOOKUP(MID($F39,CHOOSE(CodeType,H$2,H$2,H$2+2*(G$2-COUNTIF($G39:G39,"~*")),H$3),3),GeneticCode,2,FALSE)</f>
        <v>#N/A</v>
      </c>
      <c r="I39" s="214" t="e">
        <f>VLOOKUP(MID($F39,CHOOSE(CodeType,I$2,I$2,I$2+2*(H$2-COUNTIF($G39:H39,"~*")),I$3),3),GeneticCode,2,FALSE)</f>
        <v>#N/A</v>
      </c>
      <c r="J39" s="214" t="e">
        <f>VLOOKUP(MID($F39,CHOOSE(CodeType,J$2,J$2,J$2+2*(I$2-COUNTIF($G39:I39,"~*")),J$3),3),GeneticCode,2,FALSE)</f>
        <v>#N/A</v>
      </c>
      <c r="K39" s="214" t="e">
        <f>VLOOKUP(MID($F39,CHOOSE(CodeType,K$2,K$2,K$2+2*(J$2-COUNTIF($G39:J39,"~*")),K$3),3),GeneticCode,2,FALSE)</f>
        <v>#N/A</v>
      </c>
      <c r="L39" s="214" t="e">
        <f>VLOOKUP(MID($F39,CHOOSE(CodeType,L$2,L$2,L$2+2*(K$2-COUNTIF($G39:K39,"~*")),L$3),3),GeneticCode,2,FALSE)</f>
        <v>#N/A</v>
      </c>
      <c r="M39" s="214" t="e">
        <f>VLOOKUP(MID($F39,CHOOSE(CodeType,M$2,M$2,M$2+2*(L$2-COUNTIF($G39:L39,"~*")),M$3),3),GeneticCode,2,FALSE)</f>
        <v>#N/A</v>
      </c>
      <c r="N39" s="214" t="e">
        <f>VLOOKUP(MID($F39,CHOOSE(CodeType,N$2,N$2,N$2+2*(M$2-COUNTIF($G39:M39,"~*")),N$3),3),GeneticCode,2,FALSE)</f>
        <v>#N/A</v>
      </c>
      <c r="O39" s="214" t="e">
        <f>VLOOKUP(MID($F39,CHOOSE(CodeType,O$2,O$2,O$2+2*(N$2-COUNTIF($G39:N39,"~*")),O$3),3),GeneticCode,2,FALSE)</f>
        <v>#N/A</v>
      </c>
      <c r="P39" s="214" t="e">
        <f>VLOOKUP(MID($F39,CHOOSE(CodeType,P$2,P$2,P$2+2*(O$2-COUNTIF($G39:O39,"~*")),P$3),3),GeneticCode,2,FALSE)</f>
        <v>#N/A</v>
      </c>
      <c r="Q39" s="214" t="e">
        <f>VLOOKUP(MID($F39,CHOOSE(CodeType,Q$2,Q$2,Q$2+2*(P$2-COUNTIF($G39:P39,"~*")),Q$3),3),GeneticCode,2,FALSE)</f>
        <v>#N/A</v>
      </c>
      <c r="R39" s="214" t="e">
        <f>VLOOKUP(MID($F39,CHOOSE(CodeType,R$2,R$2,R$2+2*(Q$2-COUNTIF($G39:Q39,"~*")),R$3),3),GeneticCode,2,FALSE)</f>
        <v>#N/A</v>
      </c>
      <c r="S39" s="214" t="e">
        <f>VLOOKUP(MID($F39,CHOOSE(CodeType,S$2,S$2,S$2+2*(R$2-COUNTIF($G39:R39,"~*")),S$3),3),GeneticCode,2,FALSE)</f>
        <v>#N/A</v>
      </c>
      <c r="T39" s="214" t="e">
        <f>VLOOKUP(MID($F39,CHOOSE(CodeType,T$2,T$2,T$2+2*(S$2-COUNTIF($G39:S39,"~*")),T$3),3),GeneticCode,2,FALSE)</f>
        <v>#N/A</v>
      </c>
      <c r="U39" s="214" t="e">
        <f>VLOOKUP(MID($F39,CHOOSE(CodeType,U$2,U$2,U$2+2*(T$2-COUNTIF($G39:T39,"~*")),U$3),3),GeneticCode,2,FALSE)</f>
        <v>#N/A</v>
      </c>
      <c r="V39" s="214" t="e">
        <f>VLOOKUP(MID($F39,CHOOSE(CodeType,V$2,V$2,V$2+2*(U$2-COUNTIF($G39:U39,"~*")),V$3),3),GeneticCode,2,FALSE)</f>
        <v>#N/A</v>
      </c>
      <c r="W39" s="214" t="e">
        <f>VLOOKUP(MID($F39,CHOOSE(CodeType,W$2,W$2,W$2+2*(V$2-COUNTIF($G39:V39,"~*")),W$3),3),GeneticCode,2,FALSE)</f>
        <v>#N/A</v>
      </c>
      <c r="X39" s="214" t="e">
        <f>VLOOKUP(MID($F39,CHOOSE(CodeType,X$2,X$2,X$2+2*(W$2-COUNTIF($G39:W39,"~*")),X$3),3),GeneticCode,2,FALSE)</f>
        <v>#N/A</v>
      </c>
      <c r="Y39" s="214" t="e">
        <f>VLOOKUP(MID($F39,CHOOSE(CodeType,Y$2,Y$2,Y$2+2*(X$2-COUNTIF($G39:X39,"~*")),Y$3),3),GeneticCode,2,FALSE)</f>
        <v>#N/A</v>
      </c>
      <c r="Z39" s="214" t="e">
        <f>VLOOKUP(MID($F39,CHOOSE(CodeType,Z$2,Z$2,Z$2+2*(Y$2-COUNTIF($G39:Y39,"~*")),Z$3),3),GeneticCode,2,FALSE)</f>
        <v>#N/A</v>
      </c>
      <c r="AA39" s="211" t="e">
        <f aca="true" t="shared" si="25" ref="AA39:AA70">CONCATENATE(G39,H39,I39,J39,K39,L39,M39,N39,O39,P39,Q39,R39,S39,T39,U39,V39,W39,X39,Y39,Z39)</f>
        <v>#N/A</v>
      </c>
      <c r="AB39" s="215" t="e">
        <f t="shared" si="7"/>
        <v>#N/A</v>
      </c>
      <c r="AC39" s="306">
        <f t="shared" si="8"/>
      </c>
      <c r="AD39" s="307"/>
      <c r="AE39" s="3"/>
      <c r="AF39" s="217">
        <f t="shared" si="9"/>
      </c>
      <c r="AG39" s="218">
        <f t="shared" si="10"/>
      </c>
      <c r="AH39" s="218">
        <f t="shared" si="11"/>
      </c>
      <c r="AI39" s="218">
        <f t="shared" si="12"/>
      </c>
      <c r="AJ39" s="219">
        <f t="shared" si="13"/>
      </c>
      <c r="AK39" s="220">
        <f t="shared" si="14"/>
      </c>
      <c r="AL39" s="219">
        <f t="shared" si="15"/>
      </c>
      <c r="AM39" s="314">
        <f t="shared" si="16"/>
      </c>
      <c r="AN39" s="315"/>
      <c r="AP39" s="223" t="str">
        <f t="shared" si="21"/>
        <v>CCC</v>
      </c>
      <c r="AQ39" s="223" t="str">
        <f t="shared" si="22"/>
        <v>A</v>
      </c>
    </row>
    <row r="40" spans="1:43" ht="15.75">
      <c r="A40" s="211">
        <f t="shared" si="17"/>
        <v>0.12159523367881775</v>
      </c>
      <c r="B40" s="214">
        <f t="shared" si="5"/>
        <v>1</v>
      </c>
      <c r="C40" s="215">
        <f t="shared" si="18"/>
        <v>0.5461071864701807</v>
      </c>
      <c r="D40" s="295">
        <f t="shared" si="6"/>
      </c>
      <c r="E40" s="292"/>
      <c r="F40" s="213">
        <f t="shared" si="23"/>
      </c>
      <c r="G40" s="214" t="e">
        <f t="shared" si="24"/>
        <v>#N/A</v>
      </c>
      <c r="H40" s="214" t="e">
        <f>VLOOKUP(MID($F40,CHOOSE(CodeType,H$2,H$2,H$2+2*(G$2-COUNTIF($G40:G40,"~*")),H$3),3),GeneticCode,2,FALSE)</f>
        <v>#N/A</v>
      </c>
      <c r="I40" s="214" t="e">
        <f>VLOOKUP(MID($F40,CHOOSE(CodeType,I$2,I$2,I$2+2*(H$2-COUNTIF($G40:H40,"~*")),I$3),3),GeneticCode,2,FALSE)</f>
        <v>#N/A</v>
      </c>
      <c r="J40" s="214" t="e">
        <f>VLOOKUP(MID($F40,CHOOSE(CodeType,J$2,J$2,J$2+2*(I$2-COUNTIF($G40:I40,"~*")),J$3),3),GeneticCode,2,FALSE)</f>
        <v>#N/A</v>
      </c>
      <c r="K40" s="214" t="e">
        <f>VLOOKUP(MID($F40,CHOOSE(CodeType,K$2,K$2,K$2+2*(J$2-COUNTIF($G40:J40,"~*")),K$3),3),GeneticCode,2,FALSE)</f>
        <v>#N/A</v>
      </c>
      <c r="L40" s="214" t="e">
        <f>VLOOKUP(MID($F40,CHOOSE(CodeType,L$2,L$2,L$2+2*(K$2-COUNTIF($G40:K40,"~*")),L$3),3),GeneticCode,2,FALSE)</f>
        <v>#N/A</v>
      </c>
      <c r="M40" s="214" t="e">
        <f>VLOOKUP(MID($F40,CHOOSE(CodeType,M$2,M$2,M$2+2*(L$2-COUNTIF($G40:L40,"~*")),M$3),3),GeneticCode,2,FALSE)</f>
        <v>#N/A</v>
      </c>
      <c r="N40" s="214" t="e">
        <f>VLOOKUP(MID($F40,CHOOSE(CodeType,N$2,N$2,N$2+2*(M$2-COUNTIF($G40:M40,"~*")),N$3),3),GeneticCode,2,FALSE)</f>
        <v>#N/A</v>
      </c>
      <c r="O40" s="214" t="e">
        <f>VLOOKUP(MID($F40,CHOOSE(CodeType,O$2,O$2,O$2+2*(N$2-COUNTIF($G40:N40,"~*")),O$3),3),GeneticCode,2,FALSE)</f>
        <v>#N/A</v>
      </c>
      <c r="P40" s="214" t="e">
        <f>VLOOKUP(MID($F40,CHOOSE(CodeType,P$2,P$2,P$2+2*(O$2-COUNTIF($G40:O40,"~*")),P$3),3),GeneticCode,2,FALSE)</f>
        <v>#N/A</v>
      </c>
      <c r="Q40" s="214" t="e">
        <f>VLOOKUP(MID($F40,CHOOSE(CodeType,Q$2,Q$2,Q$2+2*(P$2-COUNTIF($G40:P40,"~*")),Q$3),3),GeneticCode,2,FALSE)</f>
        <v>#N/A</v>
      </c>
      <c r="R40" s="214" t="e">
        <f>VLOOKUP(MID($F40,CHOOSE(CodeType,R$2,R$2,R$2+2*(Q$2-COUNTIF($G40:Q40,"~*")),R$3),3),GeneticCode,2,FALSE)</f>
        <v>#N/A</v>
      </c>
      <c r="S40" s="214" t="e">
        <f>VLOOKUP(MID($F40,CHOOSE(CodeType,S$2,S$2,S$2+2*(R$2-COUNTIF($G40:R40,"~*")),S$3),3),GeneticCode,2,FALSE)</f>
        <v>#N/A</v>
      </c>
      <c r="T40" s="214" t="e">
        <f>VLOOKUP(MID($F40,CHOOSE(CodeType,T$2,T$2,T$2+2*(S$2-COUNTIF($G40:S40,"~*")),T$3),3),GeneticCode,2,FALSE)</f>
        <v>#N/A</v>
      </c>
      <c r="U40" s="214" t="e">
        <f>VLOOKUP(MID($F40,CHOOSE(CodeType,U$2,U$2,U$2+2*(T$2-COUNTIF($G40:T40,"~*")),U$3),3),GeneticCode,2,FALSE)</f>
        <v>#N/A</v>
      </c>
      <c r="V40" s="214" t="e">
        <f>VLOOKUP(MID($F40,CHOOSE(CodeType,V$2,V$2,V$2+2*(U$2-COUNTIF($G40:U40,"~*")),V$3),3),GeneticCode,2,FALSE)</f>
        <v>#N/A</v>
      </c>
      <c r="W40" s="214" t="e">
        <f>VLOOKUP(MID($F40,CHOOSE(CodeType,W$2,W$2,W$2+2*(V$2-COUNTIF($G40:V40,"~*")),W$3),3),GeneticCode,2,FALSE)</f>
        <v>#N/A</v>
      </c>
      <c r="X40" s="214" t="e">
        <f>VLOOKUP(MID($F40,CHOOSE(CodeType,X$2,X$2,X$2+2*(W$2-COUNTIF($G40:W40,"~*")),X$3),3),GeneticCode,2,FALSE)</f>
        <v>#N/A</v>
      </c>
      <c r="Y40" s="214" t="e">
        <f>VLOOKUP(MID($F40,CHOOSE(CodeType,Y$2,Y$2,Y$2+2*(X$2-COUNTIF($G40:X40,"~*")),Y$3),3),GeneticCode,2,FALSE)</f>
        <v>#N/A</v>
      </c>
      <c r="Z40" s="214" t="e">
        <f>VLOOKUP(MID($F40,CHOOSE(CodeType,Z$2,Z$2,Z$2+2*(Y$2-COUNTIF($G40:Y40,"~*")),Z$3),3),GeneticCode,2,FALSE)</f>
        <v>#N/A</v>
      </c>
      <c r="AA40" s="211" t="e">
        <f t="shared" si="25"/>
        <v>#N/A</v>
      </c>
      <c r="AB40" s="215" t="e">
        <f t="shared" si="7"/>
        <v>#N/A</v>
      </c>
      <c r="AC40" s="306">
        <f t="shared" si="8"/>
      </c>
      <c r="AD40" s="307"/>
      <c r="AE40" s="3"/>
      <c r="AF40" s="217">
        <f t="shared" si="9"/>
      </c>
      <c r="AG40" s="218">
        <f t="shared" si="10"/>
      </c>
      <c r="AH40" s="218">
        <f t="shared" si="11"/>
      </c>
      <c r="AI40" s="218">
        <f t="shared" si="12"/>
      </c>
      <c r="AJ40" s="219">
        <f t="shared" si="13"/>
      </c>
      <c r="AK40" s="220">
        <f t="shared" si="14"/>
      </c>
      <c r="AL40" s="219">
        <f t="shared" si="15"/>
      </c>
      <c r="AM40" s="314">
        <f t="shared" si="16"/>
      </c>
      <c r="AN40" s="315"/>
      <c r="AP40" s="223" t="str">
        <f t="shared" si="21"/>
        <v>CCG</v>
      </c>
      <c r="AQ40" s="223" t="str">
        <f t="shared" si="22"/>
        <v>?</v>
      </c>
    </row>
    <row r="41" spans="1:43" ht="15.75">
      <c r="A41" s="211">
        <f t="shared" si="17"/>
        <v>0.6638484615832567</v>
      </c>
      <c r="B41" s="214">
        <f t="shared" si="5"/>
        <v>2</v>
      </c>
      <c r="C41" s="215">
        <f t="shared" si="18"/>
        <v>0.06749913841485977</v>
      </c>
      <c r="D41" s="295">
        <f t="shared" si="6"/>
      </c>
      <c r="E41" s="292"/>
      <c r="F41" s="213">
        <f t="shared" si="23"/>
      </c>
      <c r="G41" s="214" t="e">
        <f t="shared" si="24"/>
        <v>#N/A</v>
      </c>
      <c r="H41" s="214" t="e">
        <f>VLOOKUP(MID($F41,CHOOSE(CodeType,H$2,H$2,H$2+2*(G$2-COUNTIF($G41:G41,"~*")),H$3),3),GeneticCode,2,FALSE)</f>
        <v>#N/A</v>
      </c>
      <c r="I41" s="214" t="e">
        <f>VLOOKUP(MID($F41,CHOOSE(CodeType,I$2,I$2,I$2+2*(H$2-COUNTIF($G41:H41,"~*")),I$3),3),GeneticCode,2,FALSE)</f>
        <v>#N/A</v>
      </c>
      <c r="J41" s="214" t="e">
        <f>VLOOKUP(MID($F41,CHOOSE(CodeType,J$2,J$2,J$2+2*(I$2-COUNTIF($G41:I41,"~*")),J$3),3),GeneticCode,2,FALSE)</f>
        <v>#N/A</v>
      </c>
      <c r="K41" s="214" t="e">
        <f>VLOOKUP(MID($F41,CHOOSE(CodeType,K$2,K$2,K$2+2*(J$2-COUNTIF($G41:J41,"~*")),K$3),3),GeneticCode,2,FALSE)</f>
        <v>#N/A</v>
      </c>
      <c r="L41" s="214" t="e">
        <f>VLOOKUP(MID($F41,CHOOSE(CodeType,L$2,L$2,L$2+2*(K$2-COUNTIF($G41:K41,"~*")),L$3),3),GeneticCode,2,FALSE)</f>
        <v>#N/A</v>
      </c>
      <c r="M41" s="214" t="e">
        <f>VLOOKUP(MID($F41,CHOOSE(CodeType,M$2,M$2,M$2+2*(L$2-COUNTIF($G41:L41,"~*")),M$3),3),GeneticCode,2,FALSE)</f>
        <v>#N/A</v>
      </c>
      <c r="N41" s="214" t="e">
        <f>VLOOKUP(MID($F41,CHOOSE(CodeType,N$2,N$2,N$2+2*(M$2-COUNTIF($G41:M41,"~*")),N$3),3),GeneticCode,2,FALSE)</f>
        <v>#N/A</v>
      </c>
      <c r="O41" s="214" t="e">
        <f>VLOOKUP(MID($F41,CHOOSE(CodeType,O$2,O$2,O$2+2*(N$2-COUNTIF($G41:N41,"~*")),O$3),3),GeneticCode,2,FALSE)</f>
        <v>#N/A</v>
      </c>
      <c r="P41" s="214" t="e">
        <f>VLOOKUP(MID($F41,CHOOSE(CodeType,P$2,P$2,P$2+2*(O$2-COUNTIF($G41:O41,"~*")),P$3),3),GeneticCode,2,FALSE)</f>
        <v>#N/A</v>
      </c>
      <c r="Q41" s="214" t="e">
        <f>VLOOKUP(MID($F41,CHOOSE(CodeType,Q$2,Q$2,Q$2+2*(P$2-COUNTIF($G41:P41,"~*")),Q$3),3),GeneticCode,2,FALSE)</f>
        <v>#N/A</v>
      </c>
      <c r="R41" s="214" t="e">
        <f>VLOOKUP(MID($F41,CHOOSE(CodeType,R$2,R$2,R$2+2*(Q$2-COUNTIF($G41:Q41,"~*")),R$3),3),GeneticCode,2,FALSE)</f>
        <v>#N/A</v>
      </c>
      <c r="S41" s="214" t="e">
        <f>VLOOKUP(MID($F41,CHOOSE(CodeType,S$2,S$2,S$2+2*(R$2-COUNTIF($G41:R41,"~*")),S$3),3),GeneticCode,2,FALSE)</f>
        <v>#N/A</v>
      </c>
      <c r="T41" s="214" t="e">
        <f>VLOOKUP(MID($F41,CHOOSE(CodeType,T$2,T$2,T$2+2*(S$2-COUNTIF($G41:S41,"~*")),T$3),3),GeneticCode,2,FALSE)</f>
        <v>#N/A</v>
      </c>
      <c r="U41" s="214" t="e">
        <f>VLOOKUP(MID($F41,CHOOSE(CodeType,U$2,U$2,U$2+2*(T$2-COUNTIF($G41:T41,"~*")),U$3),3),GeneticCode,2,FALSE)</f>
        <v>#N/A</v>
      </c>
      <c r="V41" s="214" t="e">
        <f>VLOOKUP(MID($F41,CHOOSE(CodeType,V$2,V$2,V$2+2*(U$2-COUNTIF($G41:U41,"~*")),V$3),3),GeneticCode,2,FALSE)</f>
        <v>#N/A</v>
      </c>
      <c r="W41" s="214" t="e">
        <f>VLOOKUP(MID($F41,CHOOSE(CodeType,W$2,W$2,W$2+2*(V$2-COUNTIF($G41:V41,"~*")),W$3),3),GeneticCode,2,FALSE)</f>
        <v>#N/A</v>
      </c>
      <c r="X41" s="214" t="e">
        <f>VLOOKUP(MID($F41,CHOOSE(CodeType,X$2,X$2,X$2+2*(W$2-COUNTIF($G41:W41,"~*")),X$3),3),GeneticCode,2,FALSE)</f>
        <v>#N/A</v>
      </c>
      <c r="Y41" s="214" t="e">
        <f>VLOOKUP(MID($F41,CHOOSE(CodeType,Y$2,Y$2,Y$2+2*(X$2-COUNTIF($G41:X41,"~*")),Y$3),3),GeneticCode,2,FALSE)</f>
        <v>#N/A</v>
      </c>
      <c r="Z41" s="214" t="e">
        <f>VLOOKUP(MID($F41,CHOOSE(CodeType,Z$2,Z$2,Z$2+2*(Y$2-COUNTIF($G41:Y41,"~*")),Z$3),3),GeneticCode,2,FALSE)</f>
        <v>#N/A</v>
      </c>
      <c r="AA41" s="211" t="e">
        <f t="shared" si="25"/>
        <v>#N/A</v>
      </c>
      <c r="AB41" s="215" t="e">
        <f t="shared" si="7"/>
        <v>#N/A</v>
      </c>
      <c r="AC41" s="306">
        <f t="shared" si="8"/>
      </c>
      <c r="AD41" s="307"/>
      <c r="AE41" s="3"/>
      <c r="AF41" s="217">
        <f t="shared" si="9"/>
      </c>
      <c r="AG41" s="218">
        <f t="shared" si="10"/>
      </c>
      <c r="AH41" s="218">
        <f t="shared" si="11"/>
      </c>
      <c r="AI41" s="218">
        <f t="shared" si="12"/>
      </c>
      <c r="AJ41" s="219">
        <f t="shared" si="13"/>
      </c>
      <c r="AK41" s="220">
        <f t="shared" si="14"/>
      </c>
      <c r="AL41" s="219">
        <f t="shared" si="15"/>
      </c>
      <c r="AM41" s="314">
        <f t="shared" si="16"/>
      </c>
      <c r="AN41" s="315"/>
      <c r="AP41" s="223" t="str">
        <f t="shared" si="21"/>
        <v>CCU</v>
      </c>
      <c r="AQ41" s="223" t="str">
        <f t="shared" si="22"/>
        <v>?</v>
      </c>
    </row>
    <row r="42" spans="1:43" ht="15.75">
      <c r="A42" s="211">
        <f t="shared" si="17"/>
        <v>0.8319163233973086</v>
      </c>
      <c r="B42" s="214">
        <f t="shared" si="5"/>
        <v>3</v>
      </c>
      <c r="C42" s="215">
        <f t="shared" si="18"/>
        <v>0.4926211927086115</v>
      </c>
      <c r="D42" s="295">
        <f t="shared" si="6"/>
      </c>
      <c r="E42" s="292"/>
      <c r="F42" s="213">
        <f t="shared" si="23"/>
      </c>
      <c r="G42" s="214" t="e">
        <f t="shared" si="24"/>
        <v>#N/A</v>
      </c>
      <c r="H42" s="214" t="e">
        <f>VLOOKUP(MID($F42,CHOOSE(CodeType,H$2,H$2,H$2+2*(G$2-COUNTIF($G42:G42,"~*")),H$3),3),GeneticCode,2,FALSE)</f>
        <v>#N/A</v>
      </c>
      <c r="I42" s="214" t="e">
        <f>VLOOKUP(MID($F42,CHOOSE(CodeType,I$2,I$2,I$2+2*(H$2-COUNTIF($G42:H42,"~*")),I$3),3),GeneticCode,2,FALSE)</f>
        <v>#N/A</v>
      </c>
      <c r="J42" s="214" t="e">
        <f>VLOOKUP(MID($F42,CHOOSE(CodeType,J$2,J$2,J$2+2*(I$2-COUNTIF($G42:I42,"~*")),J$3),3),GeneticCode,2,FALSE)</f>
        <v>#N/A</v>
      </c>
      <c r="K42" s="214" t="e">
        <f>VLOOKUP(MID($F42,CHOOSE(CodeType,K$2,K$2,K$2+2*(J$2-COUNTIF($G42:J42,"~*")),K$3),3),GeneticCode,2,FALSE)</f>
        <v>#N/A</v>
      </c>
      <c r="L42" s="214" t="e">
        <f>VLOOKUP(MID($F42,CHOOSE(CodeType,L$2,L$2,L$2+2*(K$2-COUNTIF($G42:K42,"~*")),L$3),3),GeneticCode,2,FALSE)</f>
        <v>#N/A</v>
      </c>
      <c r="M42" s="214" t="e">
        <f>VLOOKUP(MID($F42,CHOOSE(CodeType,M$2,M$2,M$2+2*(L$2-COUNTIF($G42:L42,"~*")),M$3),3),GeneticCode,2,FALSE)</f>
        <v>#N/A</v>
      </c>
      <c r="N42" s="214" t="e">
        <f>VLOOKUP(MID($F42,CHOOSE(CodeType,N$2,N$2,N$2+2*(M$2-COUNTIF($G42:M42,"~*")),N$3),3),GeneticCode,2,FALSE)</f>
        <v>#N/A</v>
      </c>
      <c r="O42" s="214" t="e">
        <f>VLOOKUP(MID($F42,CHOOSE(CodeType,O$2,O$2,O$2+2*(N$2-COUNTIF($G42:N42,"~*")),O$3),3),GeneticCode,2,FALSE)</f>
        <v>#N/A</v>
      </c>
      <c r="P42" s="214" t="e">
        <f>VLOOKUP(MID($F42,CHOOSE(CodeType,P$2,P$2,P$2+2*(O$2-COUNTIF($G42:O42,"~*")),P$3),3),GeneticCode,2,FALSE)</f>
        <v>#N/A</v>
      </c>
      <c r="Q42" s="214" t="e">
        <f>VLOOKUP(MID($F42,CHOOSE(CodeType,Q$2,Q$2,Q$2+2*(P$2-COUNTIF($G42:P42,"~*")),Q$3),3),GeneticCode,2,FALSE)</f>
        <v>#N/A</v>
      </c>
      <c r="R42" s="214" t="e">
        <f>VLOOKUP(MID($F42,CHOOSE(CodeType,R$2,R$2,R$2+2*(Q$2-COUNTIF($G42:Q42,"~*")),R$3),3),GeneticCode,2,FALSE)</f>
        <v>#N/A</v>
      </c>
      <c r="S42" s="214" t="e">
        <f>VLOOKUP(MID($F42,CHOOSE(CodeType,S$2,S$2,S$2+2*(R$2-COUNTIF($G42:R42,"~*")),S$3),3),GeneticCode,2,FALSE)</f>
        <v>#N/A</v>
      </c>
      <c r="T42" s="214" t="e">
        <f>VLOOKUP(MID($F42,CHOOSE(CodeType,T$2,T$2,T$2+2*(S$2-COUNTIF($G42:S42,"~*")),T$3),3),GeneticCode,2,FALSE)</f>
        <v>#N/A</v>
      </c>
      <c r="U42" s="214" t="e">
        <f>VLOOKUP(MID($F42,CHOOSE(CodeType,U$2,U$2,U$2+2*(T$2-COUNTIF($G42:T42,"~*")),U$3),3),GeneticCode,2,FALSE)</f>
        <v>#N/A</v>
      </c>
      <c r="V42" s="214" t="e">
        <f>VLOOKUP(MID($F42,CHOOSE(CodeType,V$2,V$2,V$2+2*(U$2-COUNTIF($G42:U42,"~*")),V$3),3),GeneticCode,2,FALSE)</f>
        <v>#N/A</v>
      </c>
      <c r="W42" s="214" t="e">
        <f>VLOOKUP(MID($F42,CHOOSE(CodeType,W$2,W$2,W$2+2*(V$2-COUNTIF($G42:V42,"~*")),W$3),3),GeneticCode,2,FALSE)</f>
        <v>#N/A</v>
      </c>
      <c r="X42" s="214" t="e">
        <f>VLOOKUP(MID($F42,CHOOSE(CodeType,X$2,X$2,X$2+2*(W$2-COUNTIF($G42:W42,"~*")),X$3),3),GeneticCode,2,FALSE)</f>
        <v>#N/A</v>
      </c>
      <c r="Y42" s="214" t="e">
        <f>VLOOKUP(MID($F42,CHOOSE(CodeType,Y$2,Y$2,Y$2+2*(X$2-COUNTIF($G42:X42,"~*")),Y$3),3),GeneticCode,2,FALSE)</f>
        <v>#N/A</v>
      </c>
      <c r="Z42" s="214" t="e">
        <f>VLOOKUP(MID($F42,CHOOSE(CodeType,Z$2,Z$2,Z$2+2*(Y$2-COUNTIF($G42:Y42,"~*")),Z$3),3),GeneticCode,2,FALSE)</f>
        <v>#N/A</v>
      </c>
      <c r="AA42" s="211" t="e">
        <f t="shared" si="25"/>
        <v>#N/A</v>
      </c>
      <c r="AB42" s="215" t="e">
        <f t="shared" si="7"/>
        <v>#N/A</v>
      </c>
      <c r="AC42" s="306">
        <f t="shared" si="8"/>
      </c>
      <c r="AD42" s="307"/>
      <c r="AE42" s="3"/>
      <c r="AF42" s="217">
        <f t="shared" si="9"/>
      </c>
      <c r="AG42" s="218">
        <f t="shared" si="10"/>
      </c>
      <c r="AH42" s="218">
        <f t="shared" si="11"/>
      </c>
      <c r="AI42" s="218">
        <f t="shared" si="12"/>
      </c>
      <c r="AJ42" s="219">
        <f t="shared" si="13"/>
      </c>
      <c r="AK42" s="220">
        <f t="shared" si="14"/>
      </c>
      <c r="AL42" s="219">
        <f t="shared" si="15"/>
      </c>
      <c r="AM42" s="314">
        <f t="shared" si="16"/>
      </c>
      <c r="AN42" s="315"/>
      <c r="AP42" s="223" t="str">
        <f t="shared" si="21"/>
        <v>CGA</v>
      </c>
      <c r="AQ42" s="223" t="str">
        <f t="shared" si="22"/>
        <v>?</v>
      </c>
    </row>
    <row r="43" spans="1:43" ht="15.75">
      <c r="A43" s="211">
        <f t="shared" si="17"/>
        <v>0.11791743338108063</v>
      </c>
      <c r="B43" s="214">
        <f t="shared" si="5"/>
        <v>1</v>
      </c>
      <c r="C43" s="215">
        <f t="shared" si="18"/>
        <v>0.9875662312842906</v>
      </c>
      <c r="D43" s="295">
        <f t="shared" si="6"/>
      </c>
      <c r="E43" s="292"/>
      <c r="F43" s="213">
        <f t="shared" si="23"/>
      </c>
      <c r="G43" s="214" t="e">
        <f t="shared" si="24"/>
        <v>#N/A</v>
      </c>
      <c r="H43" s="214" t="e">
        <f>VLOOKUP(MID($F43,CHOOSE(CodeType,H$2,H$2,H$2+2*(G$2-COUNTIF($G43:G43,"~*")),H$3),3),GeneticCode,2,FALSE)</f>
        <v>#N/A</v>
      </c>
      <c r="I43" s="214" t="e">
        <f>VLOOKUP(MID($F43,CHOOSE(CodeType,I$2,I$2,I$2+2*(H$2-COUNTIF($G43:H43,"~*")),I$3),3),GeneticCode,2,FALSE)</f>
        <v>#N/A</v>
      </c>
      <c r="J43" s="214" t="e">
        <f>VLOOKUP(MID($F43,CHOOSE(CodeType,J$2,J$2,J$2+2*(I$2-COUNTIF($G43:I43,"~*")),J$3),3),GeneticCode,2,FALSE)</f>
        <v>#N/A</v>
      </c>
      <c r="K43" s="214" t="e">
        <f>VLOOKUP(MID($F43,CHOOSE(CodeType,K$2,K$2,K$2+2*(J$2-COUNTIF($G43:J43,"~*")),K$3),3),GeneticCode,2,FALSE)</f>
        <v>#N/A</v>
      </c>
      <c r="L43" s="214" t="e">
        <f>VLOOKUP(MID($F43,CHOOSE(CodeType,L$2,L$2,L$2+2*(K$2-COUNTIF($G43:K43,"~*")),L$3),3),GeneticCode,2,FALSE)</f>
        <v>#N/A</v>
      </c>
      <c r="M43" s="214" t="e">
        <f>VLOOKUP(MID($F43,CHOOSE(CodeType,M$2,M$2,M$2+2*(L$2-COUNTIF($G43:L43,"~*")),M$3),3),GeneticCode,2,FALSE)</f>
        <v>#N/A</v>
      </c>
      <c r="N43" s="214" t="e">
        <f>VLOOKUP(MID($F43,CHOOSE(CodeType,N$2,N$2,N$2+2*(M$2-COUNTIF($G43:M43,"~*")),N$3),3),GeneticCode,2,FALSE)</f>
        <v>#N/A</v>
      </c>
      <c r="O43" s="214" t="e">
        <f>VLOOKUP(MID($F43,CHOOSE(CodeType,O$2,O$2,O$2+2*(N$2-COUNTIF($G43:N43,"~*")),O$3),3),GeneticCode,2,FALSE)</f>
        <v>#N/A</v>
      </c>
      <c r="P43" s="214" t="e">
        <f>VLOOKUP(MID($F43,CHOOSE(CodeType,P$2,P$2,P$2+2*(O$2-COUNTIF($G43:O43,"~*")),P$3),3),GeneticCode,2,FALSE)</f>
        <v>#N/A</v>
      </c>
      <c r="Q43" s="214" t="e">
        <f>VLOOKUP(MID($F43,CHOOSE(CodeType,Q$2,Q$2,Q$2+2*(P$2-COUNTIF($G43:P43,"~*")),Q$3),3),GeneticCode,2,FALSE)</f>
        <v>#N/A</v>
      </c>
      <c r="R43" s="214" t="e">
        <f>VLOOKUP(MID($F43,CHOOSE(CodeType,R$2,R$2,R$2+2*(Q$2-COUNTIF($G43:Q43,"~*")),R$3),3),GeneticCode,2,FALSE)</f>
        <v>#N/A</v>
      </c>
      <c r="S43" s="214" t="e">
        <f>VLOOKUP(MID($F43,CHOOSE(CodeType,S$2,S$2,S$2+2*(R$2-COUNTIF($G43:R43,"~*")),S$3),3),GeneticCode,2,FALSE)</f>
        <v>#N/A</v>
      </c>
      <c r="T43" s="214" t="e">
        <f>VLOOKUP(MID($F43,CHOOSE(CodeType,T$2,T$2,T$2+2*(S$2-COUNTIF($G43:S43,"~*")),T$3),3),GeneticCode,2,FALSE)</f>
        <v>#N/A</v>
      </c>
      <c r="U43" s="214" t="e">
        <f>VLOOKUP(MID($F43,CHOOSE(CodeType,U$2,U$2,U$2+2*(T$2-COUNTIF($G43:T43,"~*")),U$3),3),GeneticCode,2,FALSE)</f>
        <v>#N/A</v>
      </c>
      <c r="V43" s="214" t="e">
        <f>VLOOKUP(MID($F43,CHOOSE(CodeType,V$2,V$2,V$2+2*(U$2-COUNTIF($G43:U43,"~*")),V$3),3),GeneticCode,2,FALSE)</f>
        <v>#N/A</v>
      </c>
      <c r="W43" s="214" t="e">
        <f>VLOOKUP(MID($F43,CHOOSE(CodeType,W$2,W$2,W$2+2*(V$2-COUNTIF($G43:V43,"~*")),W$3),3),GeneticCode,2,FALSE)</f>
        <v>#N/A</v>
      </c>
      <c r="X43" s="214" t="e">
        <f>VLOOKUP(MID($F43,CHOOSE(CodeType,X$2,X$2,X$2+2*(W$2-COUNTIF($G43:W43,"~*")),X$3),3),GeneticCode,2,FALSE)</f>
        <v>#N/A</v>
      </c>
      <c r="Y43" s="214" t="e">
        <f>VLOOKUP(MID($F43,CHOOSE(CodeType,Y$2,Y$2,Y$2+2*(X$2-COUNTIF($G43:X43,"~*")),Y$3),3),GeneticCode,2,FALSE)</f>
        <v>#N/A</v>
      </c>
      <c r="Z43" s="214" t="e">
        <f>VLOOKUP(MID($F43,CHOOSE(CodeType,Z$2,Z$2,Z$2+2*(Y$2-COUNTIF($G43:Y43,"~*")),Z$3),3),GeneticCode,2,FALSE)</f>
        <v>#N/A</v>
      </c>
      <c r="AA43" s="211" t="e">
        <f t="shared" si="25"/>
        <v>#N/A</v>
      </c>
      <c r="AB43" s="215" t="e">
        <f t="shared" si="7"/>
        <v>#N/A</v>
      </c>
      <c r="AC43" s="306">
        <f t="shared" si="8"/>
      </c>
      <c r="AD43" s="307"/>
      <c r="AE43" s="3"/>
      <c r="AF43" s="217">
        <f t="shared" si="9"/>
      </c>
      <c r="AG43" s="218">
        <f t="shared" si="10"/>
      </c>
      <c r="AH43" s="218">
        <f t="shared" si="11"/>
      </c>
      <c r="AI43" s="218">
        <f t="shared" si="12"/>
      </c>
      <c r="AJ43" s="219">
        <f t="shared" si="13"/>
      </c>
      <c r="AK43" s="220">
        <f t="shared" si="14"/>
      </c>
      <c r="AL43" s="219">
        <f t="shared" si="15"/>
      </c>
      <c r="AM43" s="314">
        <f t="shared" si="16"/>
      </c>
      <c r="AN43" s="315"/>
      <c r="AP43" s="223" t="str">
        <f t="shared" si="21"/>
        <v>CGC</v>
      </c>
      <c r="AQ43" s="223" t="str">
        <f t="shared" si="22"/>
        <v>?</v>
      </c>
    </row>
    <row r="44" spans="1:43" ht="15.75">
      <c r="A44" s="211">
        <f t="shared" si="17"/>
        <v>0.244239317253232</v>
      </c>
      <c r="B44" s="214">
        <f t="shared" si="5"/>
        <v>1</v>
      </c>
      <c r="C44" s="215">
        <f t="shared" si="18"/>
        <v>0.11763783590868115</v>
      </c>
      <c r="D44" s="295">
        <f t="shared" si="6"/>
      </c>
      <c r="E44" s="292"/>
      <c r="F44" s="213">
        <f t="shared" si="23"/>
      </c>
      <c r="G44" s="214" t="e">
        <f t="shared" si="24"/>
        <v>#N/A</v>
      </c>
      <c r="H44" s="214" t="e">
        <f>VLOOKUP(MID($F44,CHOOSE(CodeType,H$2,H$2,H$2+2*(G$2-COUNTIF($G44:G44,"~*")),H$3),3),GeneticCode,2,FALSE)</f>
        <v>#N/A</v>
      </c>
      <c r="I44" s="214" t="e">
        <f>VLOOKUP(MID($F44,CHOOSE(CodeType,I$2,I$2,I$2+2*(H$2-COUNTIF($G44:H44,"~*")),I$3),3),GeneticCode,2,FALSE)</f>
        <v>#N/A</v>
      </c>
      <c r="J44" s="214" t="e">
        <f>VLOOKUP(MID($F44,CHOOSE(CodeType,J$2,J$2,J$2+2*(I$2-COUNTIF($G44:I44,"~*")),J$3),3),GeneticCode,2,FALSE)</f>
        <v>#N/A</v>
      </c>
      <c r="K44" s="214" t="e">
        <f>VLOOKUP(MID($F44,CHOOSE(CodeType,K$2,K$2,K$2+2*(J$2-COUNTIF($G44:J44,"~*")),K$3),3),GeneticCode,2,FALSE)</f>
        <v>#N/A</v>
      </c>
      <c r="L44" s="214" t="e">
        <f>VLOOKUP(MID($F44,CHOOSE(CodeType,L$2,L$2,L$2+2*(K$2-COUNTIF($G44:K44,"~*")),L$3),3),GeneticCode,2,FALSE)</f>
        <v>#N/A</v>
      </c>
      <c r="M44" s="214" t="e">
        <f>VLOOKUP(MID($F44,CHOOSE(CodeType,M$2,M$2,M$2+2*(L$2-COUNTIF($G44:L44,"~*")),M$3),3),GeneticCode,2,FALSE)</f>
        <v>#N/A</v>
      </c>
      <c r="N44" s="214" t="e">
        <f>VLOOKUP(MID($F44,CHOOSE(CodeType,N$2,N$2,N$2+2*(M$2-COUNTIF($G44:M44,"~*")),N$3),3),GeneticCode,2,FALSE)</f>
        <v>#N/A</v>
      </c>
      <c r="O44" s="214" t="e">
        <f>VLOOKUP(MID($F44,CHOOSE(CodeType,O$2,O$2,O$2+2*(N$2-COUNTIF($G44:N44,"~*")),O$3),3),GeneticCode,2,FALSE)</f>
        <v>#N/A</v>
      </c>
      <c r="P44" s="214" t="e">
        <f>VLOOKUP(MID($F44,CHOOSE(CodeType,P$2,P$2,P$2+2*(O$2-COUNTIF($G44:O44,"~*")),P$3),3),GeneticCode,2,FALSE)</f>
        <v>#N/A</v>
      </c>
      <c r="Q44" s="214" t="e">
        <f>VLOOKUP(MID($F44,CHOOSE(CodeType,Q$2,Q$2,Q$2+2*(P$2-COUNTIF($G44:P44,"~*")),Q$3),3),GeneticCode,2,FALSE)</f>
        <v>#N/A</v>
      </c>
      <c r="R44" s="214" t="e">
        <f>VLOOKUP(MID($F44,CHOOSE(CodeType,R$2,R$2,R$2+2*(Q$2-COUNTIF($G44:Q44,"~*")),R$3),3),GeneticCode,2,FALSE)</f>
        <v>#N/A</v>
      </c>
      <c r="S44" s="214" t="e">
        <f>VLOOKUP(MID($F44,CHOOSE(CodeType,S$2,S$2,S$2+2*(R$2-COUNTIF($G44:R44,"~*")),S$3),3),GeneticCode,2,FALSE)</f>
        <v>#N/A</v>
      </c>
      <c r="T44" s="214" t="e">
        <f>VLOOKUP(MID($F44,CHOOSE(CodeType,T$2,T$2,T$2+2*(S$2-COUNTIF($G44:S44,"~*")),T$3),3),GeneticCode,2,FALSE)</f>
        <v>#N/A</v>
      </c>
      <c r="U44" s="214" t="e">
        <f>VLOOKUP(MID($F44,CHOOSE(CodeType,U$2,U$2,U$2+2*(T$2-COUNTIF($G44:T44,"~*")),U$3),3),GeneticCode,2,FALSE)</f>
        <v>#N/A</v>
      </c>
      <c r="V44" s="214" t="e">
        <f>VLOOKUP(MID($F44,CHOOSE(CodeType,V$2,V$2,V$2+2*(U$2-COUNTIF($G44:U44,"~*")),V$3),3),GeneticCode,2,FALSE)</f>
        <v>#N/A</v>
      </c>
      <c r="W44" s="214" t="e">
        <f>VLOOKUP(MID($F44,CHOOSE(CodeType,W$2,W$2,W$2+2*(V$2-COUNTIF($G44:V44,"~*")),W$3),3),GeneticCode,2,FALSE)</f>
        <v>#N/A</v>
      </c>
      <c r="X44" s="214" t="e">
        <f>VLOOKUP(MID($F44,CHOOSE(CodeType,X$2,X$2,X$2+2*(W$2-COUNTIF($G44:W44,"~*")),X$3),3),GeneticCode,2,FALSE)</f>
        <v>#N/A</v>
      </c>
      <c r="Y44" s="214" t="e">
        <f>VLOOKUP(MID($F44,CHOOSE(CodeType,Y$2,Y$2,Y$2+2*(X$2-COUNTIF($G44:X44,"~*")),Y$3),3),GeneticCode,2,FALSE)</f>
        <v>#N/A</v>
      </c>
      <c r="Z44" s="214" t="e">
        <f>VLOOKUP(MID($F44,CHOOSE(CodeType,Z$2,Z$2,Z$2+2*(Y$2-COUNTIF($G44:Y44,"~*")),Z$3),3),GeneticCode,2,FALSE)</f>
        <v>#N/A</v>
      </c>
      <c r="AA44" s="211" t="e">
        <f t="shared" si="25"/>
        <v>#N/A</v>
      </c>
      <c r="AB44" s="215" t="e">
        <f t="shared" si="7"/>
        <v>#N/A</v>
      </c>
      <c r="AC44" s="306">
        <f t="shared" si="8"/>
      </c>
      <c r="AD44" s="307"/>
      <c r="AE44" s="3"/>
      <c r="AF44" s="217">
        <f t="shared" si="9"/>
      </c>
      <c r="AG44" s="218">
        <f t="shared" si="10"/>
      </c>
      <c r="AH44" s="218">
        <f t="shared" si="11"/>
      </c>
      <c r="AI44" s="218">
        <f t="shared" si="12"/>
      </c>
      <c r="AJ44" s="219">
        <f t="shared" si="13"/>
      </c>
      <c r="AK44" s="220">
        <f t="shared" si="14"/>
      </c>
      <c r="AL44" s="219">
        <f t="shared" si="15"/>
      </c>
      <c r="AM44" s="314">
        <f t="shared" si="16"/>
      </c>
      <c r="AN44" s="315"/>
      <c r="AP44" s="223" t="str">
        <f t="shared" si="21"/>
        <v>CGG</v>
      </c>
      <c r="AQ44" s="223" t="str">
        <f t="shared" si="22"/>
        <v>?</v>
      </c>
    </row>
    <row r="45" spans="1:43" ht="15.75">
      <c r="A45" s="211">
        <f t="shared" si="17"/>
        <v>0.5139549719169736</v>
      </c>
      <c r="B45" s="214">
        <f t="shared" si="5"/>
        <v>2</v>
      </c>
      <c r="C45" s="215">
        <f t="shared" si="18"/>
        <v>0.5929474821314216</v>
      </c>
      <c r="D45" s="295">
        <f t="shared" si="6"/>
      </c>
      <c r="E45" s="292"/>
      <c r="F45" s="213">
        <f t="shared" si="23"/>
      </c>
      <c r="G45" s="214" t="e">
        <f t="shared" si="24"/>
        <v>#N/A</v>
      </c>
      <c r="H45" s="214" t="e">
        <f>VLOOKUP(MID($F45,CHOOSE(CodeType,H$2,H$2,H$2+2*(G$2-COUNTIF($G45:G45,"~*")),H$3),3),GeneticCode,2,FALSE)</f>
        <v>#N/A</v>
      </c>
      <c r="I45" s="214" t="e">
        <f>VLOOKUP(MID($F45,CHOOSE(CodeType,I$2,I$2,I$2+2*(H$2-COUNTIF($G45:H45,"~*")),I$3),3),GeneticCode,2,FALSE)</f>
        <v>#N/A</v>
      </c>
      <c r="J45" s="214" t="e">
        <f>VLOOKUP(MID($F45,CHOOSE(CodeType,J$2,J$2,J$2+2*(I$2-COUNTIF($G45:I45,"~*")),J$3),3),GeneticCode,2,FALSE)</f>
        <v>#N/A</v>
      </c>
      <c r="K45" s="214" t="e">
        <f>VLOOKUP(MID($F45,CHOOSE(CodeType,K$2,K$2,K$2+2*(J$2-COUNTIF($G45:J45,"~*")),K$3),3),GeneticCode,2,FALSE)</f>
        <v>#N/A</v>
      </c>
      <c r="L45" s="214" t="e">
        <f>VLOOKUP(MID($F45,CHOOSE(CodeType,L$2,L$2,L$2+2*(K$2-COUNTIF($G45:K45,"~*")),L$3),3),GeneticCode,2,FALSE)</f>
        <v>#N/A</v>
      </c>
      <c r="M45" s="214" t="e">
        <f>VLOOKUP(MID($F45,CHOOSE(CodeType,M$2,M$2,M$2+2*(L$2-COUNTIF($G45:L45,"~*")),M$3),3),GeneticCode,2,FALSE)</f>
        <v>#N/A</v>
      </c>
      <c r="N45" s="214" t="e">
        <f>VLOOKUP(MID($F45,CHOOSE(CodeType,N$2,N$2,N$2+2*(M$2-COUNTIF($G45:M45,"~*")),N$3),3),GeneticCode,2,FALSE)</f>
        <v>#N/A</v>
      </c>
      <c r="O45" s="214" t="e">
        <f>VLOOKUP(MID($F45,CHOOSE(CodeType,O$2,O$2,O$2+2*(N$2-COUNTIF($G45:N45,"~*")),O$3),3),GeneticCode,2,FALSE)</f>
        <v>#N/A</v>
      </c>
      <c r="P45" s="214" t="e">
        <f>VLOOKUP(MID($F45,CHOOSE(CodeType,P$2,P$2,P$2+2*(O$2-COUNTIF($G45:O45,"~*")),P$3),3),GeneticCode,2,FALSE)</f>
        <v>#N/A</v>
      </c>
      <c r="Q45" s="214" t="e">
        <f>VLOOKUP(MID($F45,CHOOSE(CodeType,Q$2,Q$2,Q$2+2*(P$2-COUNTIF($G45:P45,"~*")),Q$3),3),GeneticCode,2,FALSE)</f>
        <v>#N/A</v>
      </c>
      <c r="R45" s="214" t="e">
        <f>VLOOKUP(MID($F45,CHOOSE(CodeType,R$2,R$2,R$2+2*(Q$2-COUNTIF($G45:Q45,"~*")),R$3),3),GeneticCode,2,FALSE)</f>
        <v>#N/A</v>
      </c>
      <c r="S45" s="214" t="e">
        <f>VLOOKUP(MID($F45,CHOOSE(CodeType,S$2,S$2,S$2+2*(R$2-COUNTIF($G45:R45,"~*")),S$3),3),GeneticCode,2,FALSE)</f>
        <v>#N/A</v>
      </c>
      <c r="T45" s="214" t="e">
        <f>VLOOKUP(MID($F45,CHOOSE(CodeType,T$2,T$2,T$2+2*(S$2-COUNTIF($G45:S45,"~*")),T$3),3),GeneticCode,2,FALSE)</f>
        <v>#N/A</v>
      </c>
      <c r="U45" s="214" t="e">
        <f>VLOOKUP(MID($F45,CHOOSE(CodeType,U$2,U$2,U$2+2*(T$2-COUNTIF($G45:T45,"~*")),U$3),3),GeneticCode,2,FALSE)</f>
        <v>#N/A</v>
      </c>
      <c r="V45" s="214" t="e">
        <f>VLOOKUP(MID($F45,CHOOSE(CodeType,V$2,V$2,V$2+2*(U$2-COUNTIF($G45:U45,"~*")),V$3),3),GeneticCode,2,FALSE)</f>
        <v>#N/A</v>
      </c>
      <c r="W45" s="214" t="e">
        <f>VLOOKUP(MID($F45,CHOOSE(CodeType,W$2,W$2,W$2+2*(V$2-COUNTIF($G45:V45,"~*")),W$3),3),GeneticCode,2,FALSE)</f>
        <v>#N/A</v>
      </c>
      <c r="X45" s="214" t="e">
        <f>VLOOKUP(MID($F45,CHOOSE(CodeType,X$2,X$2,X$2+2*(W$2-COUNTIF($G45:W45,"~*")),X$3),3),GeneticCode,2,FALSE)</f>
        <v>#N/A</v>
      </c>
      <c r="Y45" s="214" t="e">
        <f>VLOOKUP(MID($F45,CHOOSE(CodeType,Y$2,Y$2,Y$2+2*(X$2-COUNTIF($G45:X45,"~*")),Y$3),3),GeneticCode,2,FALSE)</f>
        <v>#N/A</v>
      </c>
      <c r="Z45" s="214" t="e">
        <f>VLOOKUP(MID($F45,CHOOSE(CodeType,Z$2,Z$2,Z$2+2*(Y$2-COUNTIF($G45:Y45,"~*")),Z$3),3),GeneticCode,2,FALSE)</f>
        <v>#N/A</v>
      </c>
      <c r="AA45" s="211" t="e">
        <f t="shared" si="25"/>
        <v>#N/A</v>
      </c>
      <c r="AB45" s="215" t="e">
        <f t="shared" si="7"/>
        <v>#N/A</v>
      </c>
      <c r="AC45" s="306">
        <f t="shared" si="8"/>
      </c>
      <c r="AD45" s="307"/>
      <c r="AE45" s="3"/>
      <c r="AF45" s="217">
        <f t="shared" si="9"/>
      </c>
      <c r="AG45" s="218">
        <f t="shared" si="10"/>
      </c>
      <c r="AH45" s="218">
        <f t="shared" si="11"/>
      </c>
      <c r="AI45" s="218">
        <f t="shared" si="12"/>
      </c>
      <c r="AJ45" s="219">
        <f t="shared" si="13"/>
      </c>
      <c r="AK45" s="220">
        <f t="shared" si="14"/>
      </c>
      <c r="AL45" s="219">
        <f t="shared" si="15"/>
      </c>
      <c r="AM45" s="314">
        <f t="shared" si="16"/>
      </c>
      <c r="AN45" s="315"/>
      <c r="AP45" s="223" t="str">
        <f t="shared" si="21"/>
        <v>CGU</v>
      </c>
      <c r="AQ45" s="223" t="str">
        <f t="shared" si="22"/>
        <v>?</v>
      </c>
    </row>
    <row r="46" spans="1:43" ht="15.75">
      <c r="A46" s="211">
        <f t="shared" si="17"/>
        <v>0.3266532877460122</v>
      </c>
      <c r="B46" s="214">
        <f t="shared" si="5"/>
        <v>1</v>
      </c>
      <c r="C46" s="215">
        <f t="shared" si="18"/>
        <v>0.9013825911097229</v>
      </c>
      <c r="D46" s="295">
        <f t="shared" si="6"/>
      </c>
      <c r="E46" s="292"/>
      <c r="F46" s="213">
        <f t="shared" si="23"/>
      </c>
      <c r="G46" s="214" t="e">
        <f t="shared" si="24"/>
        <v>#N/A</v>
      </c>
      <c r="H46" s="214" t="e">
        <f>VLOOKUP(MID($F46,CHOOSE(CodeType,H$2,H$2,H$2+2*(G$2-COUNTIF($G46:G46,"~*")),H$3),3),GeneticCode,2,FALSE)</f>
        <v>#N/A</v>
      </c>
      <c r="I46" s="214" t="e">
        <f>VLOOKUP(MID($F46,CHOOSE(CodeType,I$2,I$2,I$2+2*(H$2-COUNTIF($G46:H46,"~*")),I$3),3),GeneticCode,2,FALSE)</f>
        <v>#N/A</v>
      </c>
      <c r="J46" s="214" t="e">
        <f>VLOOKUP(MID($F46,CHOOSE(CodeType,J$2,J$2,J$2+2*(I$2-COUNTIF($G46:I46,"~*")),J$3),3),GeneticCode,2,FALSE)</f>
        <v>#N/A</v>
      </c>
      <c r="K46" s="214" t="e">
        <f>VLOOKUP(MID($F46,CHOOSE(CodeType,K$2,K$2,K$2+2*(J$2-COUNTIF($G46:J46,"~*")),K$3),3),GeneticCode,2,FALSE)</f>
        <v>#N/A</v>
      </c>
      <c r="L46" s="214" t="e">
        <f>VLOOKUP(MID($F46,CHOOSE(CodeType,L$2,L$2,L$2+2*(K$2-COUNTIF($G46:K46,"~*")),L$3),3),GeneticCode,2,FALSE)</f>
        <v>#N/A</v>
      </c>
      <c r="M46" s="214" t="e">
        <f>VLOOKUP(MID($F46,CHOOSE(CodeType,M$2,M$2,M$2+2*(L$2-COUNTIF($G46:L46,"~*")),M$3),3),GeneticCode,2,FALSE)</f>
        <v>#N/A</v>
      </c>
      <c r="N46" s="214" t="e">
        <f>VLOOKUP(MID($F46,CHOOSE(CodeType,N$2,N$2,N$2+2*(M$2-COUNTIF($G46:M46,"~*")),N$3),3),GeneticCode,2,FALSE)</f>
        <v>#N/A</v>
      </c>
      <c r="O46" s="214" t="e">
        <f>VLOOKUP(MID($F46,CHOOSE(CodeType,O$2,O$2,O$2+2*(N$2-COUNTIF($G46:N46,"~*")),O$3),3),GeneticCode,2,FALSE)</f>
        <v>#N/A</v>
      </c>
      <c r="P46" s="214" t="e">
        <f>VLOOKUP(MID($F46,CHOOSE(CodeType,P$2,P$2,P$2+2*(O$2-COUNTIF($G46:O46,"~*")),P$3),3),GeneticCode,2,FALSE)</f>
        <v>#N/A</v>
      </c>
      <c r="Q46" s="214" t="e">
        <f>VLOOKUP(MID($F46,CHOOSE(CodeType,Q$2,Q$2,Q$2+2*(P$2-COUNTIF($G46:P46,"~*")),Q$3),3),GeneticCode,2,FALSE)</f>
        <v>#N/A</v>
      </c>
      <c r="R46" s="214" t="e">
        <f>VLOOKUP(MID($F46,CHOOSE(CodeType,R$2,R$2,R$2+2*(Q$2-COUNTIF($G46:Q46,"~*")),R$3),3),GeneticCode,2,FALSE)</f>
        <v>#N/A</v>
      </c>
      <c r="S46" s="214" t="e">
        <f>VLOOKUP(MID($F46,CHOOSE(CodeType,S$2,S$2,S$2+2*(R$2-COUNTIF($G46:R46,"~*")),S$3),3),GeneticCode,2,FALSE)</f>
        <v>#N/A</v>
      </c>
      <c r="T46" s="214" t="e">
        <f>VLOOKUP(MID($F46,CHOOSE(CodeType,T$2,T$2,T$2+2*(S$2-COUNTIF($G46:S46,"~*")),T$3),3),GeneticCode,2,FALSE)</f>
        <v>#N/A</v>
      </c>
      <c r="U46" s="214" t="e">
        <f>VLOOKUP(MID($F46,CHOOSE(CodeType,U$2,U$2,U$2+2*(T$2-COUNTIF($G46:T46,"~*")),U$3),3),GeneticCode,2,FALSE)</f>
        <v>#N/A</v>
      </c>
      <c r="V46" s="214" t="e">
        <f>VLOOKUP(MID($F46,CHOOSE(CodeType,V$2,V$2,V$2+2*(U$2-COUNTIF($G46:U46,"~*")),V$3),3),GeneticCode,2,FALSE)</f>
        <v>#N/A</v>
      </c>
      <c r="W46" s="214" t="e">
        <f>VLOOKUP(MID($F46,CHOOSE(CodeType,W$2,W$2,W$2+2*(V$2-COUNTIF($G46:V46,"~*")),W$3),3),GeneticCode,2,FALSE)</f>
        <v>#N/A</v>
      </c>
      <c r="X46" s="214" t="e">
        <f>VLOOKUP(MID($F46,CHOOSE(CodeType,X$2,X$2,X$2+2*(W$2-COUNTIF($G46:W46,"~*")),X$3),3),GeneticCode,2,FALSE)</f>
        <v>#N/A</v>
      </c>
      <c r="Y46" s="214" t="e">
        <f>VLOOKUP(MID($F46,CHOOSE(CodeType,Y$2,Y$2,Y$2+2*(X$2-COUNTIF($G46:X46,"~*")),Y$3),3),GeneticCode,2,FALSE)</f>
        <v>#N/A</v>
      </c>
      <c r="Z46" s="214" t="e">
        <f>VLOOKUP(MID($F46,CHOOSE(CodeType,Z$2,Z$2,Z$2+2*(Y$2-COUNTIF($G46:Y46,"~*")),Z$3),3),GeneticCode,2,FALSE)</f>
        <v>#N/A</v>
      </c>
      <c r="AA46" s="211" t="e">
        <f t="shared" si="25"/>
        <v>#N/A</v>
      </c>
      <c r="AB46" s="215" t="e">
        <f t="shared" si="7"/>
        <v>#N/A</v>
      </c>
      <c r="AC46" s="306">
        <f t="shared" si="8"/>
      </c>
      <c r="AD46" s="307"/>
      <c r="AE46" s="3"/>
      <c r="AF46" s="217">
        <f t="shared" si="9"/>
      </c>
      <c r="AG46" s="218">
        <f t="shared" si="10"/>
      </c>
      <c r="AH46" s="218">
        <f t="shared" si="11"/>
      </c>
      <c r="AI46" s="218">
        <f t="shared" si="12"/>
      </c>
      <c r="AJ46" s="219">
        <f t="shared" si="13"/>
      </c>
      <c r="AK46" s="220">
        <f t="shared" si="14"/>
      </c>
      <c r="AL46" s="219">
        <f t="shared" si="15"/>
      </c>
      <c r="AM46" s="314">
        <f t="shared" si="16"/>
      </c>
      <c r="AN46" s="315"/>
      <c r="AP46" s="223" t="str">
        <f t="shared" si="21"/>
        <v>CUA</v>
      </c>
      <c r="AQ46" s="223" t="str">
        <f t="shared" si="22"/>
        <v>?</v>
      </c>
    </row>
    <row r="47" spans="1:43" ht="15.75">
      <c r="A47" s="211">
        <f t="shared" si="17"/>
        <v>0.21622982248663902</v>
      </c>
      <c r="B47" s="214">
        <f t="shared" si="5"/>
        <v>1</v>
      </c>
      <c r="C47" s="215">
        <f t="shared" si="18"/>
        <v>0.6967351087369025</v>
      </c>
      <c r="D47" s="295">
        <f t="shared" si="6"/>
      </c>
      <c r="E47" s="292"/>
      <c r="F47" s="213">
        <f t="shared" si="23"/>
      </c>
      <c r="G47" s="214" t="e">
        <f t="shared" si="24"/>
        <v>#N/A</v>
      </c>
      <c r="H47" s="214" t="e">
        <f>VLOOKUP(MID($F47,CHOOSE(CodeType,H$2,H$2,H$2+2*(G$2-COUNTIF($G47:G47,"~*")),H$3),3),GeneticCode,2,FALSE)</f>
        <v>#N/A</v>
      </c>
      <c r="I47" s="214" t="e">
        <f>VLOOKUP(MID($F47,CHOOSE(CodeType,I$2,I$2,I$2+2*(H$2-COUNTIF($G47:H47,"~*")),I$3),3),GeneticCode,2,FALSE)</f>
        <v>#N/A</v>
      </c>
      <c r="J47" s="214" t="e">
        <f>VLOOKUP(MID($F47,CHOOSE(CodeType,J$2,J$2,J$2+2*(I$2-COUNTIF($G47:I47,"~*")),J$3),3),GeneticCode,2,FALSE)</f>
        <v>#N/A</v>
      </c>
      <c r="K47" s="214" t="e">
        <f>VLOOKUP(MID($F47,CHOOSE(CodeType,K$2,K$2,K$2+2*(J$2-COUNTIF($G47:J47,"~*")),K$3),3),GeneticCode,2,FALSE)</f>
        <v>#N/A</v>
      </c>
      <c r="L47" s="214" t="e">
        <f>VLOOKUP(MID($F47,CHOOSE(CodeType,L$2,L$2,L$2+2*(K$2-COUNTIF($G47:K47,"~*")),L$3),3),GeneticCode,2,FALSE)</f>
        <v>#N/A</v>
      </c>
      <c r="M47" s="214" t="e">
        <f>VLOOKUP(MID($F47,CHOOSE(CodeType,M$2,M$2,M$2+2*(L$2-COUNTIF($G47:L47,"~*")),M$3),3),GeneticCode,2,FALSE)</f>
        <v>#N/A</v>
      </c>
      <c r="N47" s="214" t="e">
        <f>VLOOKUP(MID($F47,CHOOSE(CodeType,N$2,N$2,N$2+2*(M$2-COUNTIF($G47:M47,"~*")),N$3),3),GeneticCode,2,FALSE)</f>
        <v>#N/A</v>
      </c>
      <c r="O47" s="214" t="e">
        <f>VLOOKUP(MID($F47,CHOOSE(CodeType,O$2,O$2,O$2+2*(N$2-COUNTIF($G47:N47,"~*")),O$3),3),GeneticCode,2,FALSE)</f>
        <v>#N/A</v>
      </c>
      <c r="P47" s="214" t="e">
        <f>VLOOKUP(MID($F47,CHOOSE(CodeType,P$2,P$2,P$2+2*(O$2-COUNTIF($G47:O47,"~*")),P$3),3),GeneticCode,2,FALSE)</f>
        <v>#N/A</v>
      </c>
      <c r="Q47" s="214" t="e">
        <f>VLOOKUP(MID($F47,CHOOSE(CodeType,Q$2,Q$2,Q$2+2*(P$2-COUNTIF($G47:P47,"~*")),Q$3),3),GeneticCode,2,FALSE)</f>
        <v>#N/A</v>
      </c>
      <c r="R47" s="214" t="e">
        <f>VLOOKUP(MID($F47,CHOOSE(CodeType,R$2,R$2,R$2+2*(Q$2-COUNTIF($G47:Q47,"~*")),R$3),3),GeneticCode,2,FALSE)</f>
        <v>#N/A</v>
      </c>
      <c r="S47" s="214" t="e">
        <f>VLOOKUP(MID($F47,CHOOSE(CodeType,S$2,S$2,S$2+2*(R$2-COUNTIF($G47:R47,"~*")),S$3),3),GeneticCode,2,FALSE)</f>
        <v>#N/A</v>
      </c>
      <c r="T47" s="214" t="e">
        <f>VLOOKUP(MID($F47,CHOOSE(CodeType,T$2,T$2,T$2+2*(S$2-COUNTIF($G47:S47,"~*")),T$3),3),GeneticCode,2,FALSE)</f>
        <v>#N/A</v>
      </c>
      <c r="U47" s="214" t="e">
        <f>VLOOKUP(MID($F47,CHOOSE(CodeType,U$2,U$2,U$2+2*(T$2-COUNTIF($G47:T47,"~*")),U$3),3),GeneticCode,2,FALSE)</f>
        <v>#N/A</v>
      </c>
      <c r="V47" s="214" t="e">
        <f>VLOOKUP(MID($F47,CHOOSE(CodeType,V$2,V$2,V$2+2*(U$2-COUNTIF($G47:U47,"~*")),V$3),3),GeneticCode,2,FALSE)</f>
        <v>#N/A</v>
      </c>
      <c r="W47" s="214" t="e">
        <f>VLOOKUP(MID($F47,CHOOSE(CodeType,W$2,W$2,W$2+2*(V$2-COUNTIF($G47:V47,"~*")),W$3),3),GeneticCode,2,FALSE)</f>
        <v>#N/A</v>
      </c>
      <c r="X47" s="214" t="e">
        <f>VLOOKUP(MID($F47,CHOOSE(CodeType,X$2,X$2,X$2+2*(W$2-COUNTIF($G47:W47,"~*")),X$3),3),GeneticCode,2,FALSE)</f>
        <v>#N/A</v>
      </c>
      <c r="Y47" s="214" t="e">
        <f>VLOOKUP(MID($F47,CHOOSE(CodeType,Y$2,Y$2,Y$2+2*(X$2-COUNTIF($G47:X47,"~*")),Y$3),3),GeneticCode,2,FALSE)</f>
        <v>#N/A</v>
      </c>
      <c r="Z47" s="214" t="e">
        <f>VLOOKUP(MID($F47,CHOOSE(CodeType,Z$2,Z$2,Z$2+2*(Y$2-COUNTIF($G47:Y47,"~*")),Z$3),3),GeneticCode,2,FALSE)</f>
        <v>#N/A</v>
      </c>
      <c r="AA47" s="211" t="e">
        <f t="shared" si="25"/>
        <v>#N/A</v>
      </c>
      <c r="AB47" s="215" t="e">
        <f t="shared" si="7"/>
        <v>#N/A</v>
      </c>
      <c r="AC47" s="306">
        <f t="shared" si="8"/>
      </c>
      <c r="AD47" s="307"/>
      <c r="AE47" s="3"/>
      <c r="AF47" s="217">
        <f t="shared" si="9"/>
      </c>
      <c r="AG47" s="218">
        <f t="shared" si="10"/>
      </c>
      <c r="AH47" s="218">
        <f t="shared" si="11"/>
      </c>
      <c r="AI47" s="218">
        <f t="shared" si="12"/>
      </c>
      <c r="AJ47" s="219">
        <f t="shared" si="13"/>
      </c>
      <c r="AK47" s="220">
        <f t="shared" si="14"/>
      </c>
      <c r="AL47" s="219">
        <f t="shared" si="15"/>
      </c>
      <c r="AM47" s="314">
        <f t="shared" si="16"/>
      </c>
      <c r="AN47" s="315"/>
      <c r="AP47" s="223" t="str">
        <f t="shared" si="21"/>
        <v>CUC</v>
      </c>
      <c r="AQ47" s="223" t="str">
        <f t="shared" si="22"/>
        <v>?</v>
      </c>
    </row>
    <row r="48" spans="1:43" ht="15.75">
      <c r="A48" s="211">
        <f t="shared" si="17"/>
        <v>0.5928789060562849</v>
      </c>
      <c r="B48" s="214">
        <f t="shared" si="5"/>
        <v>2</v>
      </c>
      <c r="C48" s="215">
        <f t="shared" si="18"/>
        <v>0.9513248391449451</v>
      </c>
      <c r="D48" s="295">
        <f t="shared" si="6"/>
      </c>
      <c r="E48" s="292"/>
      <c r="F48" s="213">
        <f t="shared" si="23"/>
      </c>
      <c r="G48" s="214" t="e">
        <f t="shared" si="24"/>
        <v>#N/A</v>
      </c>
      <c r="H48" s="214" t="e">
        <f>VLOOKUP(MID($F48,CHOOSE(CodeType,H$2,H$2,H$2+2*(G$2-COUNTIF($G48:G48,"~*")),H$3),3),GeneticCode,2,FALSE)</f>
        <v>#N/A</v>
      </c>
      <c r="I48" s="214" t="e">
        <f>VLOOKUP(MID($F48,CHOOSE(CodeType,I$2,I$2,I$2+2*(H$2-COUNTIF($G48:H48,"~*")),I$3),3),GeneticCode,2,FALSE)</f>
        <v>#N/A</v>
      </c>
      <c r="J48" s="214" t="e">
        <f>VLOOKUP(MID($F48,CHOOSE(CodeType,J$2,J$2,J$2+2*(I$2-COUNTIF($G48:I48,"~*")),J$3),3),GeneticCode,2,FALSE)</f>
        <v>#N/A</v>
      </c>
      <c r="K48" s="214" t="e">
        <f>VLOOKUP(MID($F48,CHOOSE(CodeType,K$2,K$2,K$2+2*(J$2-COUNTIF($G48:J48,"~*")),K$3),3),GeneticCode,2,FALSE)</f>
        <v>#N/A</v>
      </c>
      <c r="L48" s="214" t="e">
        <f>VLOOKUP(MID($F48,CHOOSE(CodeType,L$2,L$2,L$2+2*(K$2-COUNTIF($G48:K48,"~*")),L$3),3),GeneticCode,2,FALSE)</f>
        <v>#N/A</v>
      </c>
      <c r="M48" s="214" t="e">
        <f>VLOOKUP(MID($F48,CHOOSE(CodeType,M$2,M$2,M$2+2*(L$2-COUNTIF($G48:L48,"~*")),M$3),3),GeneticCode,2,FALSE)</f>
        <v>#N/A</v>
      </c>
      <c r="N48" s="214" t="e">
        <f>VLOOKUP(MID($F48,CHOOSE(CodeType,N$2,N$2,N$2+2*(M$2-COUNTIF($G48:M48,"~*")),N$3),3),GeneticCode,2,FALSE)</f>
        <v>#N/A</v>
      </c>
      <c r="O48" s="214" t="e">
        <f>VLOOKUP(MID($F48,CHOOSE(CodeType,O$2,O$2,O$2+2*(N$2-COUNTIF($G48:N48,"~*")),O$3),3),GeneticCode,2,FALSE)</f>
        <v>#N/A</v>
      </c>
      <c r="P48" s="214" t="e">
        <f>VLOOKUP(MID($F48,CHOOSE(CodeType,P$2,P$2,P$2+2*(O$2-COUNTIF($G48:O48,"~*")),P$3),3),GeneticCode,2,FALSE)</f>
        <v>#N/A</v>
      </c>
      <c r="Q48" s="214" t="e">
        <f>VLOOKUP(MID($F48,CHOOSE(CodeType,Q$2,Q$2,Q$2+2*(P$2-COUNTIF($G48:P48,"~*")),Q$3),3),GeneticCode,2,FALSE)</f>
        <v>#N/A</v>
      </c>
      <c r="R48" s="214" t="e">
        <f>VLOOKUP(MID($F48,CHOOSE(CodeType,R$2,R$2,R$2+2*(Q$2-COUNTIF($G48:Q48,"~*")),R$3),3),GeneticCode,2,FALSE)</f>
        <v>#N/A</v>
      </c>
      <c r="S48" s="214" t="e">
        <f>VLOOKUP(MID($F48,CHOOSE(CodeType,S$2,S$2,S$2+2*(R$2-COUNTIF($G48:R48,"~*")),S$3),3),GeneticCode,2,FALSE)</f>
        <v>#N/A</v>
      </c>
      <c r="T48" s="214" t="e">
        <f>VLOOKUP(MID($F48,CHOOSE(CodeType,T$2,T$2,T$2+2*(S$2-COUNTIF($G48:S48,"~*")),T$3),3),GeneticCode,2,FALSE)</f>
        <v>#N/A</v>
      </c>
      <c r="U48" s="214" t="e">
        <f>VLOOKUP(MID($F48,CHOOSE(CodeType,U$2,U$2,U$2+2*(T$2-COUNTIF($G48:T48,"~*")),U$3),3),GeneticCode,2,FALSE)</f>
        <v>#N/A</v>
      </c>
      <c r="V48" s="214" t="e">
        <f>VLOOKUP(MID($F48,CHOOSE(CodeType,V$2,V$2,V$2+2*(U$2-COUNTIF($G48:U48,"~*")),V$3),3),GeneticCode,2,FALSE)</f>
        <v>#N/A</v>
      </c>
      <c r="W48" s="214" t="e">
        <f>VLOOKUP(MID($F48,CHOOSE(CodeType,W$2,W$2,W$2+2*(V$2-COUNTIF($G48:V48,"~*")),W$3),3),GeneticCode,2,FALSE)</f>
        <v>#N/A</v>
      </c>
      <c r="X48" s="214" t="e">
        <f>VLOOKUP(MID($F48,CHOOSE(CodeType,X$2,X$2,X$2+2*(W$2-COUNTIF($G48:W48,"~*")),X$3),3),GeneticCode,2,FALSE)</f>
        <v>#N/A</v>
      </c>
      <c r="Y48" s="214" t="e">
        <f>VLOOKUP(MID($F48,CHOOSE(CodeType,Y$2,Y$2,Y$2+2*(X$2-COUNTIF($G48:X48,"~*")),Y$3),3),GeneticCode,2,FALSE)</f>
        <v>#N/A</v>
      </c>
      <c r="Z48" s="214" t="e">
        <f>VLOOKUP(MID($F48,CHOOSE(CodeType,Z$2,Z$2,Z$2+2*(Y$2-COUNTIF($G48:Y48,"~*")),Z$3),3),GeneticCode,2,FALSE)</f>
        <v>#N/A</v>
      </c>
      <c r="AA48" s="211" t="e">
        <f t="shared" si="25"/>
        <v>#N/A</v>
      </c>
      <c r="AB48" s="215" t="e">
        <f t="shared" si="7"/>
        <v>#N/A</v>
      </c>
      <c r="AC48" s="306">
        <f t="shared" si="8"/>
      </c>
      <c r="AD48" s="307"/>
      <c r="AE48" s="3"/>
      <c r="AF48" s="217">
        <f t="shared" si="9"/>
      </c>
      <c r="AG48" s="218">
        <f t="shared" si="10"/>
      </c>
      <c r="AH48" s="218">
        <f t="shared" si="11"/>
      </c>
      <c r="AI48" s="218">
        <f t="shared" si="12"/>
      </c>
      <c r="AJ48" s="219">
        <f t="shared" si="13"/>
      </c>
      <c r="AK48" s="220">
        <f t="shared" si="14"/>
      </c>
      <c r="AL48" s="219">
        <f t="shared" si="15"/>
      </c>
      <c r="AM48" s="314">
        <f t="shared" si="16"/>
      </c>
      <c r="AN48" s="315"/>
      <c r="AP48" s="223" t="str">
        <f t="shared" si="21"/>
        <v>CUG</v>
      </c>
      <c r="AQ48" s="223" t="str">
        <f t="shared" si="22"/>
        <v>?</v>
      </c>
    </row>
    <row r="49" spans="1:43" ht="15.75">
      <c r="A49" s="211">
        <f t="shared" si="17"/>
        <v>0.12514661438763142</v>
      </c>
      <c r="B49" s="214">
        <f t="shared" si="5"/>
        <v>1</v>
      </c>
      <c r="C49" s="215">
        <f t="shared" si="18"/>
        <v>0.7066359152086079</v>
      </c>
      <c r="D49" s="295">
        <f t="shared" si="6"/>
      </c>
      <c r="E49" s="292"/>
      <c r="F49" s="213">
        <f t="shared" si="23"/>
      </c>
      <c r="G49" s="214" t="e">
        <f t="shared" si="24"/>
        <v>#N/A</v>
      </c>
      <c r="H49" s="214" t="e">
        <f>VLOOKUP(MID($F49,CHOOSE(CodeType,H$2,H$2,H$2+2*(G$2-COUNTIF($G49:G49,"~*")),H$3),3),GeneticCode,2,FALSE)</f>
        <v>#N/A</v>
      </c>
      <c r="I49" s="214" t="e">
        <f>VLOOKUP(MID($F49,CHOOSE(CodeType,I$2,I$2,I$2+2*(H$2-COUNTIF($G49:H49,"~*")),I$3),3),GeneticCode,2,FALSE)</f>
        <v>#N/A</v>
      </c>
      <c r="J49" s="214" t="e">
        <f>VLOOKUP(MID($F49,CHOOSE(CodeType,J$2,J$2,J$2+2*(I$2-COUNTIF($G49:I49,"~*")),J$3),3),GeneticCode,2,FALSE)</f>
        <v>#N/A</v>
      </c>
      <c r="K49" s="214" t="e">
        <f>VLOOKUP(MID($F49,CHOOSE(CodeType,K$2,K$2,K$2+2*(J$2-COUNTIF($G49:J49,"~*")),K$3),3),GeneticCode,2,FALSE)</f>
        <v>#N/A</v>
      </c>
      <c r="L49" s="214" t="e">
        <f>VLOOKUP(MID($F49,CHOOSE(CodeType,L$2,L$2,L$2+2*(K$2-COUNTIF($G49:K49,"~*")),L$3),3),GeneticCode,2,FALSE)</f>
        <v>#N/A</v>
      </c>
      <c r="M49" s="214" t="e">
        <f>VLOOKUP(MID($F49,CHOOSE(CodeType,M$2,M$2,M$2+2*(L$2-COUNTIF($G49:L49,"~*")),M$3),3),GeneticCode,2,FALSE)</f>
        <v>#N/A</v>
      </c>
      <c r="N49" s="214" t="e">
        <f>VLOOKUP(MID($F49,CHOOSE(CodeType,N$2,N$2,N$2+2*(M$2-COUNTIF($G49:M49,"~*")),N$3),3),GeneticCode,2,FALSE)</f>
        <v>#N/A</v>
      </c>
      <c r="O49" s="214" t="e">
        <f>VLOOKUP(MID($F49,CHOOSE(CodeType,O$2,O$2,O$2+2*(N$2-COUNTIF($G49:N49,"~*")),O$3),3),GeneticCode,2,FALSE)</f>
        <v>#N/A</v>
      </c>
      <c r="P49" s="214" t="e">
        <f>VLOOKUP(MID($F49,CHOOSE(CodeType,P$2,P$2,P$2+2*(O$2-COUNTIF($G49:O49,"~*")),P$3),3),GeneticCode,2,FALSE)</f>
        <v>#N/A</v>
      </c>
      <c r="Q49" s="214" t="e">
        <f>VLOOKUP(MID($F49,CHOOSE(CodeType,Q$2,Q$2,Q$2+2*(P$2-COUNTIF($G49:P49,"~*")),Q$3),3),GeneticCode,2,FALSE)</f>
        <v>#N/A</v>
      </c>
      <c r="R49" s="214" t="e">
        <f>VLOOKUP(MID($F49,CHOOSE(CodeType,R$2,R$2,R$2+2*(Q$2-COUNTIF($G49:Q49,"~*")),R$3),3),GeneticCode,2,FALSE)</f>
        <v>#N/A</v>
      </c>
      <c r="S49" s="214" t="e">
        <f>VLOOKUP(MID($F49,CHOOSE(CodeType,S$2,S$2,S$2+2*(R$2-COUNTIF($G49:R49,"~*")),S$3),3),GeneticCode,2,FALSE)</f>
        <v>#N/A</v>
      </c>
      <c r="T49" s="214" t="e">
        <f>VLOOKUP(MID($F49,CHOOSE(CodeType,T$2,T$2,T$2+2*(S$2-COUNTIF($G49:S49,"~*")),T$3),3),GeneticCode,2,FALSE)</f>
        <v>#N/A</v>
      </c>
      <c r="U49" s="214" t="e">
        <f>VLOOKUP(MID($F49,CHOOSE(CodeType,U$2,U$2,U$2+2*(T$2-COUNTIF($G49:T49,"~*")),U$3),3),GeneticCode,2,FALSE)</f>
        <v>#N/A</v>
      </c>
      <c r="V49" s="214" t="e">
        <f>VLOOKUP(MID($F49,CHOOSE(CodeType,V$2,V$2,V$2+2*(U$2-COUNTIF($G49:U49,"~*")),V$3),3),GeneticCode,2,FALSE)</f>
        <v>#N/A</v>
      </c>
      <c r="W49" s="214" t="e">
        <f>VLOOKUP(MID($F49,CHOOSE(CodeType,W$2,W$2,W$2+2*(V$2-COUNTIF($G49:V49,"~*")),W$3),3),GeneticCode,2,FALSE)</f>
        <v>#N/A</v>
      </c>
      <c r="X49" s="214" t="e">
        <f>VLOOKUP(MID($F49,CHOOSE(CodeType,X$2,X$2,X$2+2*(W$2-COUNTIF($G49:W49,"~*")),X$3),3),GeneticCode,2,FALSE)</f>
        <v>#N/A</v>
      </c>
      <c r="Y49" s="214" t="e">
        <f>VLOOKUP(MID($F49,CHOOSE(CodeType,Y$2,Y$2,Y$2+2*(X$2-COUNTIF($G49:X49,"~*")),Y$3),3),GeneticCode,2,FALSE)</f>
        <v>#N/A</v>
      </c>
      <c r="Z49" s="214" t="e">
        <f>VLOOKUP(MID($F49,CHOOSE(CodeType,Z$2,Z$2,Z$2+2*(Y$2-COUNTIF($G49:Y49,"~*")),Z$3),3),GeneticCode,2,FALSE)</f>
        <v>#N/A</v>
      </c>
      <c r="AA49" s="211" t="e">
        <f t="shared" si="25"/>
        <v>#N/A</v>
      </c>
      <c r="AB49" s="215" t="e">
        <f t="shared" si="7"/>
        <v>#N/A</v>
      </c>
      <c r="AC49" s="306">
        <f t="shared" si="8"/>
      </c>
      <c r="AD49" s="307"/>
      <c r="AE49" s="3"/>
      <c r="AF49" s="217">
        <f t="shared" si="9"/>
      </c>
      <c r="AG49" s="218">
        <f t="shared" si="10"/>
      </c>
      <c r="AH49" s="218">
        <f t="shared" si="11"/>
      </c>
      <c r="AI49" s="218">
        <f t="shared" si="12"/>
      </c>
      <c r="AJ49" s="219">
        <f t="shared" si="13"/>
      </c>
      <c r="AK49" s="220">
        <f t="shared" si="14"/>
      </c>
      <c r="AL49" s="219">
        <f t="shared" si="15"/>
      </c>
      <c r="AM49" s="314">
        <f t="shared" si="16"/>
      </c>
      <c r="AN49" s="315"/>
      <c r="AP49" s="223" t="str">
        <f t="shared" si="21"/>
        <v>CUU</v>
      </c>
      <c r="AQ49" s="223" t="str">
        <f t="shared" si="22"/>
        <v>?</v>
      </c>
    </row>
    <row r="50" spans="1:43" ht="15.75">
      <c r="A50" s="211">
        <f t="shared" si="17"/>
        <v>0.5869570709764957</v>
      </c>
      <c r="B50" s="214">
        <f t="shared" si="5"/>
        <v>2</v>
      </c>
      <c r="C50" s="215">
        <f t="shared" si="18"/>
        <v>0.7395149488002062</v>
      </c>
      <c r="D50" s="295">
        <f t="shared" si="6"/>
      </c>
      <c r="E50" s="292"/>
      <c r="F50" s="213">
        <f t="shared" si="23"/>
      </c>
      <c r="G50" s="214" t="e">
        <f t="shared" si="24"/>
        <v>#N/A</v>
      </c>
      <c r="H50" s="214" t="e">
        <f>VLOOKUP(MID($F50,CHOOSE(CodeType,H$2,H$2,H$2+2*(G$2-COUNTIF($G50:G50,"~*")),H$3),3),GeneticCode,2,FALSE)</f>
        <v>#N/A</v>
      </c>
      <c r="I50" s="214" t="e">
        <f>VLOOKUP(MID($F50,CHOOSE(CodeType,I$2,I$2,I$2+2*(H$2-COUNTIF($G50:H50,"~*")),I$3),3),GeneticCode,2,FALSE)</f>
        <v>#N/A</v>
      </c>
      <c r="J50" s="214" t="e">
        <f>VLOOKUP(MID($F50,CHOOSE(CodeType,J$2,J$2,J$2+2*(I$2-COUNTIF($G50:I50,"~*")),J$3),3),GeneticCode,2,FALSE)</f>
        <v>#N/A</v>
      </c>
      <c r="K50" s="214" t="e">
        <f>VLOOKUP(MID($F50,CHOOSE(CodeType,K$2,K$2,K$2+2*(J$2-COUNTIF($G50:J50,"~*")),K$3),3),GeneticCode,2,FALSE)</f>
        <v>#N/A</v>
      </c>
      <c r="L50" s="214" t="e">
        <f>VLOOKUP(MID($F50,CHOOSE(CodeType,L$2,L$2,L$2+2*(K$2-COUNTIF($G50:K50,"~*")),L$3),3),GeneticCode,2,FALSE)</f>
        <v>#N/A</v>
      </c>
      <c r="M50" s="214" t="e">
        <f>VLOOKUP(MID($F50,CHOOSE(CodeType,M$2,M$2,M$2+2*(L$2-COUNTIF($G50:L50,"~*")),M$3),3),GeneticCode,2,FALSE)</f>
        <v>#N/A</v>
      </c>
      <c r="N50" s="214" t="e">
        <f>VLOOKUP(MID($F50,CHOOSE(CodeType,N$2,N$2,N$2+2*(M$2-COUNTIF($G50:M50,"~*")),N$3),3),GeneticCode,2,FALSE)</f>
        <v>#N/A</v>
      </c>
      <c r="O50" s="214" t="e">
        <f>VLOOKUP(MID($F50,CHOOSE(CodeType,O$2,O$2,O$2+2*(N$2-COUNTIF($G50:N50,"~*")),O$3),3),GeneticCode,2,FALSE)</f>
        <v>#N/A</v>
      </c>
      <c r="P50" s="214" t="e">
        <f>VLOOKUP(MID($F50,CHOOSE(CodeType,P$2,P$2,P$2+2*(O$2-COUNTIF($G50:O50,"~*")),P$3),3),GeneticCode,2,FALSE)</f>
        <v>#N/A</v>
      </c>
      <c r="Q50" s="214" t="e">
        <f>VLOOKUP(MID($F50,CHOOSE(CodeType,Q$2,Q$2,Q$2+2*(P$2-COUNTIF($G50:P50,"~*")),Q$3),3),GeneticCode,2,FALSE)</f>
        <v>#N/A</v>
      </c>
      <c r="R50" s="214" t="e">
        <f>VLOOKUP(MID($F50,CHOOSE(CodeType,R$2,R$2,R$2+2*(Q$2-COUNTIF($G50:Q50,"~*")),R$3),3),GeneticCode,2,FALSE)</f>
        <v>#N/A</v>
      </c>
      <c r="S50" s="214" t="e">
        <f>VLOOKUP(MID($F50,CHOOSE(CodeType,S$2,S$2,S$2+2*(R$2-COUNTIF($G50:R50,"~*")),S$3),3),GeneticCode,2,FALSE)</f>
        <v>#N/A</v>
      </c>
      <c r="T50" s="214" t="e">
        <f>VLOOKUP(MID($F50,CHOOSE(CodeType,T$2,T$2,T$2+2*(S$2-COUNTIF($G50:S50,"~*")),T$3),3),GeneticCode,2,FALSE)</f>
        <v>#N/A</v>
      </c>
      <c r="U50" s="214" t="e">
        <f>VLOOKUP(MID($F50,CHOOSE(CodeType,U$2,U$2,U$2+2*(T$2-COUNTIF($G50:T50,"~*")),U$3),3),GeneticCode,2,FALSE)</f>
        <v>#N/A</v>
      </c>
      <c r="V50" s="214" t="e">
        <f>VLOOKUP(MID($F50,CHOOSE(CodeType,V$2,V$2,V$2+2*(U$2-COUNTIF($G50:U50,"~*")),V$3),3),GeneticCode,2,FALSE)</f>
        <v>#N/A</v>
      </c>
      <c r="W50" s="214" t="e">
        <f>VLOOKUP(MID($F50,CHOOSE(CodeType,W$2,W$2,W$2+2*(V$2-COUNTIF($G50:V50,"~*")),W$3),3),GeneticCode,2,FALSE)</f>
        <v>#N/A</v>
      </c>
      <c r="X50" s="214" t="e">
        <f>VLOOKUP(MID($F50,CHOOSE(CodeType,X$2,X$2,X$2+2*(W$2-COUNTIF($G50:W50,"~*")),X$3),3),GeneticCode,2,FALSE)</f>
        <v>#N/A</v>
      </c>
      <c r="Y50" s="214" t="e">
        <f>VLOOKUP(MID($F50,CHOOSE(CodeType,Y$2,Y$2,Y$2+2*(X$2-COUNTIF($G50:X50,"~*")),Y$3),3),GeneticCode,2,FALSE)</f>
        <v>#N/A</v>
      </c>
      <c r="Z50" s="214" t="e">
        <f>VLOOKUP(MID($F50,CHOOSE(CodeType,Z$2,Z$2,Z$2+2*(Y$2-COUNTIF($G50:Y50,"~*")),Z$3),3),GeneticCode,2,FALSE)</f>
        <v>#N/A</v>
      </c>
      <c r="AA50" s="211" t="e">
        <f t="shared" si="25"/>
        <v>#N/A</v>
      </c>
      <c r="AB50" s="215" t="e">
        <f t="shared" si="7"/>
        <v>#N/A</v>
      </c>
      <c r="AC50" s="306">
        <f t="shared" si="8"/>
      </c>
      <c r="AD50" s="307"/>
      <c r="AE50" s="3"/>
      <c r="AF50" s="217">
        <f t="shared" si="9"/>
      </c>
      <c r="AG50" s="218">
        <f t="shared" si="10"/>
      </c>
      <c r="AH50" s="218">
        <f t="shared" si="11"/>
      </c>
      <c r="AI50" s="218">
        <f t="shared" si="12"/>
      </c>
      <c r="AJ50" s="219">
        <f t="shared" si="13"/>
      </c>
      <c r="AK50" s="220">
        <f t="shared" si="14"/>
      </c>
      <c r="AL50" s="219">
        <f t="shared" si="15"/>
      </c>
      <c r="AM50" s="314">
        <f t="shared" si="16"/>
      </c>
      <c r="AN50" s="315"/>
      <c r="AP50" s="223" t="str">
        <f>AT2</f>
        <v>GAA</v>
      </c>
      <c r="AQ50" s="223" t="str">
        <f>IF(ISBLANK(AU2),"?",AU2)</f>
        <v>?</v>
      </c>
    </row>
    <row r="51" spans="1:43" ht="15.75">
      <c r="A51" s="211">
        <f t="shared" si="17"/>
        <v>0.7950971499085426</v>
      </c>
      <c r="B51" s="214">
        <f t="shared" si="5"/>
        <v>3</v>
      </c>
      <c r="C51" s="215">
        <f t="shared" si="18"/>
        <v>0.44255643151700497</v>
      </c>
      <c r="D51" s="295">
        <f t="shared" si="6"/>
      </c>
      <c r="E51" s="292"/>
      <c r="F51" s="213">
        <f t="shared" si="23"/>
      </c>
      <c r="G51" s="214" t="e">
        <f t="shared" si="24"/>
        <v>#N/A</v>
      </c>
      <c r="H51" s="214" t="e">
        <f>VLOOKUP(MID($F51,CHOOSE(CodeType,H$2,H$2,H$2+2*(G$2-COUNTIF($G51:G51,"~*")),H$3),3),GeneticCode,2,FALSE)</f>
        <v>#N/A</v>
      </c>
      <c r="I51" s="214" t="e">
        <f>VLOOKUP(MID($F51,CHOOSE(CodeType,I$2,I$2,I$2+2*(H$2-COUNTIF($G51:H51,"~*")),I$3),3),GeneticCode,2,FALSE)</f>
        <v>#N/A</v>
      </c>
      <c r="J51" s="214" t="e">
        <f>VLOOKUP(MID($F51,CHOOSE(CodeType,J$2,J$2,J$2+2*(I$2-COUNTIF($G51:I51,"~*")),J$3),3),GeneticCode,2,FALSE)</f>
        <v>#N/A</v>
      </c>
      <c r="K51" s="214" t="e">
        <f>VLOOKUP(MID($F51,CHOOSE(CodeType,K$2,K$2,K$2+2*(J$2-COUNTIF($G51:J51,"~*")),K$3),3),GeneticCode,2,FALSE)</f>
        <v>#N/A</v>
      </c>
      <c r="L51" s="214" t="e">
        <f>VLOOKUP(MID($F51,CHOOSE(CodeType,L$2,L$2,L$2+2*(K$2-COUNTIF($G51:K51,"~*")),L$3),3),GeneticCode,2,FALSE)</f>
        <v>#N/A</v>
      </c>
      <c r="M51" s="214" t="e">
        <f>VLOOKUP(MID($F51,CHOOSE(CodeType,M$2,M$2,M$2+2*(L$2-COUNTIF($G51:L51,"~*")),M$3),3),GeneticCode,2,FALSE)</f>
        <v>#N/A</v>
      </c>
      <c r="N51" s="214" t="e">
        <f>VLOOKUP(MID($F51,CHOOSE(CodeType,N$2,N$2,N$2+2*(M$2-COUNTIF($G51:M51,"~*")),N$3),3),GeneticCode,2,FALSE)</f>
        <v>#N/A</v>
      </c>
      <c r="O51" s="214" t="e">
        <f>VLOOKUP(MID($F51,CHOOSE(CodeType,O$2,O$2,O$2+2*(N$2-COUNTIF($G51:N51,"~*")),O$3),3),GeneticCode,2,FALSE)</f>
        <v>#N/A</v>
      </c>
      <c r="P51" s="214" t="e">
        <f>VLOOKUP(MID($F51,CHOOSE(CodeType,P$2,P$2,P$2+2*(O$2-COUNTIF($G51:O51,"~*")),P$3),3),GeneticCode,2,FALSE)</f>
        <v>#N/A</v>
      </c>
      <c r="Q51" s="214" t="e">
        <f>VLOOKUP(MID($F51,CHOOSE(CodeType,Q$2,Q$2,Q$2+2*(P$2-COUNTIF($G51:P51,"~*")),Q$3),3),GeneticCode,2,FALSE)</f>
        <v>#N/A</v>
      </c>
      <c r="R51" s="214" t="e">
        <f>VLOOKUP(MID($F51,CHOOSE(CodeType,R$2,R$2,R$2+2*(Q$2-COUNTIF($G51:Q51,"~*")),R$3),3),GeneticCode,2,FALSE)</f>
        <v>#N/A</v>
      </c>
      <c r="S51" s="214" t="e">
        <f>VLOOKUP(MID($F51,CHOOSE(CodeType,S$2,S$2,S$2+2*(R$2-COUNTIF($G51:R51,"~*")),S$3),3),GeneticCode,2,FALSE)</f>
        <v>#N/A</v>
      </c>
      <c r="T51" s="214" t="e">
        <f>VLOOKUP(MID($F51,CHOOSE(CodeType,T$2,T$2,T$2+2*(S$2-COUNTIF($G51:S51,"~*")),T$3),3),GeneticCode,2,FALSE)</f>
        <v>#N/A</v>
      </c>
      <c r="U51" s="214" t="e">
        <f>VLOOKUP(MID($F51,CHOOSE(CodeType,U$2,U$2,U$2+2*(T$2-COUNTIF($G51:T51,"~*")),U$3),3),GeneticCode,2,FALSE)</f>
        <v>#N/A</v>
      </c>
      <c r="V51" s="214" t="e">
        <f>VLOOKUP(MID($F51,CHOOSE(CodeType,V$2,V$2,V$2+2*(U$2-COUNTIF($G51:U51,"~*")),V$3),3),GeneticCode,2,FALSE)</f>
        <v>#N/A</v>
      </c>
      <c r="W51" s="214" t="e">
        <f>VLOOKUP(MID($F51,CHOOSE(CodeType,W$2,W$2,W$2+2*(V$2-COUNTIF($G51:V51,"~*")),W$3),3),GeneticCode,2,FALSE)</f>
        <v>#N/A</v>
      </c>
      <c r="X51" s="214" t="e">
        <f>VLOOKUP(MID($F51,CHOOSE(CodeType,X$2,X$2,X$2+2*(W$2-COUNTIF($G51:W51,"~*")),X$3),3),GeneticCode,2,FALSE)</f>
        <v>#N/A</v>
      </c>
      <c r="Y51" s="214" t="e">
        <f>VLOOKUP(MID($F51,CHOOSE(CodeType,Y$2,Y$2,Y$2+2*(X$2-COUNTIF($G51:X51,"~*")),Y$3),3),GeneticCode,2,FALSE)</f>
        <v>#N/A</v>
      </c>
      <c r="Z51" s="214" t="e">
        <f>VLOOKUP(MID($F51,CHOOSE(CodeType,Z$2,Z$2,Z$2+2*(Y$2-COUNTIF($G51:Y51,"~*")),Z$3),3),GeneticCode,2,FALSE)</f>
        <v>#N/A</v>
      </c>
      <c r="AA51" s="211" t="e">
        <f t="shared" si="25"/>
        <v>#N/A</v>
      </c>
      <c r="AB51" s="215" t="e">
        <f t="shared" si="7"/>
        <v>#N/A</v>
      </c>
      <c r="AC51" s="306">
        <f t="shared" si="8"/>
      </c>
      <c r="AD51" s="307"/>
      <c r="AE51" s="3"/>
      <c r="AF51" s="217">
        <f t="shared" si="9"/>
      </c>
      <c r="AG51" s="218">
        <f t="shared" si="10"/>
      </c>
      <c r="AH51" s="218">
        <f t="shared" si="11"/>
      </c>
      <c r="AI51" s="218">
        <f t="shared" si="12"/>
      </c>
      <c r="AJ51" s="219">
        <f t="shared" si="13"/>
      </c>
      <c r="AK51" s="220">
        <f t="shared" si="14"/>
      </c>
      <c r="AL51" s="219">
        <f t="shared" si="15"/>
      </c>
      <c r="AM51" s="314">
        <f t="shared" si="16"/>
      </c>
      <c r="AN51" s="315"/>
      <c r="AP51" s="223" t="str">
        <f>AT3</f>
        <v>GAC</v>
      </c>
      <c r="AQ51" s="223" t="str">
        <f>IF(ISBLANK(AU3),"?",AU3)</f>
        <v>?</v>
      </c>
    </row>
    <row r="52" spans="1:43" ht="15.75">
      <c r="A52" s="211">
        <f t="shared" si="17"/>
        <v>0.4292345158755779</v>
      </c>
      <c r="B52" s="214">
        <f t="shared" si="5"/>
        <v>2</v>
      </c>
      <c r="C52" s="215">
        <f t="shared" si="18"/>
        <v>0.7662304737605155</v>
      </c>
      <c r="D52" s="295">
        <f t="shared" si="6"/>
      </c>
      <c r="E52" s="292"/>
      <c r="F52" s="213">
        <f t="shared" si="23"/>
      </c>
      <c r="G52" s="214" t="e">
        <f t="shared" si="24"/>
        <v>#N/A</v>
      </c>
      <c r="H52" s="214" t="e">
        <f>VLOOKUP(MID($F52,CHOOSE(CodeType,H$2,H$2,H$2+2*(G$2-COUNTIF($G52:G52,"~*")),H$3),3),GeneticCode,2,FALSE)</f>
        <v>#N/A</v>
      </c>
      <c r="I52" s="214" t="e">
        <f>VLOOKUP(MID($F52,CHOOSE(CodeType,I$2,I$2,I$2+2*(H$2-COUNTIF($G52:H52,"~*")),I$3),3),GeneticCode,2,FALSE)</f>
        <v>#N/A</v>
      </c>
      <c r="J52" s="214" t="e">
        <f>VLOOKUP(MID($F52,CHOOSE(CodeType,J$2,J$2,J$2+2*(I$2-COUNTIF($G52:I52,"~*")),J$3),3),GeneticCode,2,FALSE)</f>
        <v>#N/A</v>
      </c>
      <c r="K52" s="214" t="e">
        <f>VLOOKUP(MID($F52,CHOOSE(CodeType,K$2,K$2,K$2+2*(J$2-COUNTIF($G52:J52,"~*")),K$3),3),GeneticCode,2,FALSE)</f>
        <v>#N/A</v>
      </c>
      <c r="L52" s="214" t="e">
        <f>VLOOKUP(MID($F52,CHOOSE(CodeType,L$2,L$2,L$2+2*(K$2-COUNTIF($G52:K52,"~*")),L$3),3),GeneticCode,2,FALSE)</f>
        <v>#N/A</v>
      </c>
      <c r="M52" s="214" t="e">
        <f>VLOOKUP(MID($F52,CHOOSE(CodeType,M$2,M$2,M$2+2*(L$2-COUNTIF($G52:L52,"~*")),M$3),3),GeneticCode,2,FALSE)</f>
        <v>#N/A</v>
      </c>
      <c r="N52" s="214" t="e">
        <f>VLOOKUP(MID($F52,CHOOSE(CodeType,N$2,N$2,N$2+2*(M$2-COUNTIF($G52:M52,"~*")),N$3),3),GeneticCode,2,FALSE)</f>
        <v>#N/A</v>
      </c>
      <c r="O52" s="214" t="e">
        <f>VLOOKUP(MID($F52,CHOOSE(CodeType,O$2,O$2,O$2+2*(N$2-COUNTIF($G52:N52,"~*")),O$3),3),GeneticCode,2,FALSE)</f>
        <v>#N/A</v>
      </c>
      <c r="P52" s="214" t="e">
        <f>VLOOKUP(MID($F52,CHOOSE(CodeType,P$2,P$2,P$2+2*(O$2-COUNTIF($G52:O52,"~*")),P$3),3),GeneticCode,2,FALSE)</f>
        <v>#N/A</v>
      </c>
      <c r="Q52" s="214" t="e">
        <f>VLOOKUP(MID($F52,CHOOSE(CodeType,Q$2,Q$2,Q$2+2*(P$2-COUNTIF($G52:P52,"~*")),Q$3),3),GeneticCode,2,FALSE)</f>
        <v>#N/A</v>
      </c>
      <c r="R52" s="214" t="e">
        <f>VLOOKUP(MID($F52,CHOOSE(CodeType,R$2,R$2,R$2+2*(Q$2-COUNTIF($G52:Q52,"~*")),R$3),3),GeneticCode,2,FALSE)</f>
        <v>#N/A</v>
      </c>
      <c r="S52" s="214" t="e">
        <f>VLOOKUP(MID($F52,CHOOSE(CodeType,S$2,S$2,S$2+2*(R$2-COUNTIF($G52:R52,"~*")),S$3),3),GeneticCode,2,FALSE)</f>
        <v>#N/A</v>
      </c>
      <c r="T52" s="214" t="e">
        <f>VLOOKUP(MID($F52,CHOOSE(CodeType,T$2,T$2,T$2+2*(S$2-COUNTIF($G52:S52,"~*")),T$3),3),GeneticCode,2,FALSE)</f>
        <v>#N/A</v>
      </c>
      <c r="U52" s="214" t="e">
        <f>VLOOKUP(MID($F52,CHOOSE(CodeType,U$2,U$2,U$2+2*(T$2-COUNTIF($G52:T52,"~*")),U$3),3),GeneticCode,2,FALSE)</f>
        <v>#N/A</v>
      </c>
      <c r="V52" s="214" t="e">
        <f>VLOOKUP(MID($F52,CHOOSE(CodeType,V$2,V$2,V$2+2*(U$2-COUNTIF($G52:U52,"~*")),V$3),3),GeneticCode,2,FALSE)</f>
        <v>#N/A</v>
      </c>
      <c r="W52" s="214" t="e">
        <f>VLOOKUP(MID($F52,CHOOSE(CodeType,W$2,W$2,W$2+2*(V$2-COUNTIF($G52:V52,"~*")),W$3),3),GeneticCode,2,FALSE)</f>
        <v>#N/A</v>
      </c>
      <c r="X52" s="214" t="e">
        <f>VLOOKUP(MID($F52,CHOOSE(CodeType,X$2,X$2,X$2+2*(W$2-COUNTIF($G52:W52,"~*")),X$3),3),GeneticCode,2,FALSE)</f>
        <v>#N/A</v>
      </c>
      <c r="Y52" s="214" t="e">
        <f>VLOOKUP(MID($F52,CHOOSE(CodeType,Y$2,Y$2,Y$2+2*(X$2-COUNTIF($G52:X52,"~*")),Y$3),3),GeneticCode,2,FALSE)</f>
        <v>#N/A</v>
      </c>
      <c r="Z52" s="214" t="e">
        <f>VLOOKUP(MID($F52,CHOOSE(CodeType,Z$2,Z$2,Z$2+2*(Y$2-COUNTIF($G52:Y52,"~*")),Z$3),3),GeneticCode,2,FALSE)</f>
        <v>#N/A</v>
      </c>
      <c r="AA52" s="211" t="e">
        <f t="shared" si="25"/>
        <v>#N/A</v>
      </c>
      <c r="AB52" s="215" t="e">
        <f t="shared" si="7"/>
        <v>#N/A</v>
      </c>
      <c r="AC52" s="306">
        <f t="shared" si="8"/>
      </c>
      <c r="AD52" s="307"/>
      <c r="AE52" s="3"/>
      <c r="AF52" s="217">
        <f t="shared" si="9"/>
      </c>
      <c r="AG52" s="218">
        <f t="shared" si="10"/>
      </c>
      <c r="AH52" s="218">
        <f t="shared" si="11"/>
      </c>
      <c r="AI52" s="218">
        <f t="shared" si="12"/>
      </c>
      <c r="AJ52" s="219">
        <f t="shared" si="13"/>
      </c>
      <c r="AK52" s="220">
        <f t="shared" si="14"/>
      </c>
      <c r="AL52" s="219">
        <f t="shared" si="15"/>
      </c>
      <c r="AM52" s="314">
        <f t="shared" si="16"/>
      </c>
      <c r="AN52" s="315"/>
      <c r="AP52" s="223" t="str">
        <f aca="true" t="shared" si="26" ref="AP52:AP65">AT4</f>
        <v>GAG</v>
      </c>
      <c r="AQ52" s="223" t="str">
        <f aca="true" t="shared" si="27" ref="AQ52:AQ65">IF(ISBLANK(AU4),"?",AU4)</f>
        <v>?</v>
      </c>
    </row>
    <row r="53" spans="1:43" ht="15.75">
      <c r="A53" s="211">
        <f t="shared" si="17"/>
        <v>0.5183859597891569</v>
      </c>
      <c r="B53" s="214">
        <f t="shared" si="5"/>
        <v>2</v>
      </c>
      <c r="C53" s="215">
        <f t="shared" si="18"/>
        <v>0.2130097784101963</v>
      </c>
      <c r="D53" s="295">
        <f t="shared" si="6"/>
      </c>
      <c r="E53" s="292"/>
      <c r="F53" s="213">
        <f t="shared" si="23"/>
      </c>
      <c r="G53" s="214" t="e">
        <f t="shared" si="24"/>
        <v>#N/A</v>
      </c>
      <c r="H53" s="214" t="e">
        <f>VLOOKUP(MID($F53,CHOOSE(CodeType,H$2,H$2,H$2+2*(G$2-COUNTIF($G53:G53,"~*")),H$3),3),GeneticCode,2,FALSE)</f>
        <v>#N/A</v>
      </c>
      <c r="I53" s="214" t="e">
        <f>VLOOKUP(MID($F53,CHOOSE(CodeType,I$2,I$2,I$2+2*(H$2-COUNTIF($G53:H53,"~*")),I$3),3),GeneticCode,2,FALSE)</f>
        <v>#N/A</v>
      </c>
      <c r="J53" s="214" t="e">
        <f>VLOOKUP(MID($F53,CHOOSE(CodeType,J$2,J$2,J$2+2*(I$2-COUNTIF($G53:I53,"~*")),J$3),3),GeneticCode,2,FALSE)</f>
        <v>#N/A</v>
      </c>
      <c r="K53" s="214" t="e">
        <f>VLOOKUP(MID($F53,CHOOSE(CodeType,K$2,K$2,K$2+2*(J$2-COUNTIF($G53:J53,"~*")),K$3),3),GeneticCode,2,FALSE)</f>
        <v>#N/A</v>
      </c>
      <c r="L53" s="214" t="e">
        <f>VLOOKUP(MID($F53,CHOOSE(CodeType,L$2,L$2,L$2+2*(K$2-COUNTIF($G53:K53,"~*")),L$3),3),GeneticCode,2,FALSE)</f>
        <v>#N/A</v>
      </c>
      <c r="M53" s="214" t="e">
        <f>VLOOKUP(MID($F53,CHOOSE(CodeType,M$2,M$2,M$2+2*(L$2-COUNTIF($G53:L53,"~*")),M$3),3),GeneticCode,2,FALSE)</f>
        <v>#N/A</v>
      </c>
      <c r="N53" s="214" t="e">
        <f>VLOOKUP(MID($F53,CHOOSE(CodeType,N$2,N$2,N$2+2*(M$2-COUNTIF($G53:M53,"~*")),N$3),3),GeneticCode,2,FALSE)</f>
        <v>#N/A</v>
      </c>
      <c r="O53" s="214" t="e">
        <f>VLOOKUP(MID($F53,CHOOSE(CodeType,O$2,O$2,O$2+2*(N$2-COUNTIF($G53:N53,"~*")),O$3),3),GeneticCode,2,FALSE)</f>
        <v>#N/A</v>
      </c>
      <c r="P53" s="214" t="e">
        <f>VLOOKUP(MID($F53,CHOOSE(CodeType,P$2,P$2,P$2+2*(O$2-COUNTIF($G53:O53,"~*")),P$3),3),GeneticCode,2,FALSE)</f>
        <v>#N/A</v>
      </c>
      <c r="Q53" s="214" t="e">
        <f>VLOOKUP(MID($F53,CHOOSE(CodeType,Q$2,Q$2,Q$2+2*(P$2-COUNTIF($G53:P53,"~*")),Q$3),3),GeneticCode,2,FALSE)</f>
        <v>#N/A</v>
      </c>
      <c r="R53" s="214" t="e">
        <f>VLOOKUP(MID($F53,CHOOSE(CodeType,R$2,R$2,R$2+2*(Q$2-COUNTIF($G53:Q53,"~*")),R$3),3),GeneticCode,2,FALSE)</f>
        <v>#N/A</v>
      </c>
      <c r="S53" s="214" t="e">
        <f>VLOOKUP(MID($F53,CHOOSE(CodeType,S$2,S$2,S$2+2*(R$2-COUNTIF($G53:R53,"~*")),S$3),3),GeneticCode,2,FALSE)</f>
        <v>#N/A</v>
      </c>
      <c r="T53" s="214" t="e">
        <f>VLOOKUP(MID($F53,CHOOSE(CodeType,T$2,T$2,T$2+2*(S$2-COUNTIF($G53:S53,"~*")),T$3),3),GeneticCode,2,FALSE)</f>
        <v>#N/A</v>
      </c>
      <c r="U53" s="214" t="e">
        <f>VLOOKUP(MID($F53,CHOOSE(CodeType,U$2,U$2,U$2+2*(T$2-COUNTIF($G53:T53,"~*")),U$3),3),GeneticCode,2,FALSE)</f>
        <v>#N/A</v>
      </c>
      <c r="V53" s="214" t="e">
        <f>VLOOKUP(MID($F53,CHOOSE(CodeType,V$2,V$2,V$2+2*(U$2-COUNTIF($G53:U53,"~*")),V$3),3),GeneticCode,2,FALSE)</f>
        <v>#N/A</v>
      </c>
      <c r="W53" s="214" t="e">
        <f>VLOOKUP(MID($F53,CHOOSE(CodeType,W$2,W$2,W$2+2*(V$2-COUNTIF($G53:V53,"~*")),W$3),3),GeneticCode,2,FALSE)</f>
        <v>#N/A</v>
      </c>
      <c r="X53" s="214" t="e">
        <f>VLOOKUP(MID($F53,CHOOSE(CodeType,X$2,X$2,X$2+2*(W$2-COUNTIF($G53:W53,"~*")),X$3),3),GeneticCode,2,FALSE)</f>
        <v>#N/A</v>
      </c>
      <c r="Y53" s="214" t="e">
        <f>VLOOKUP(MID($F53,CHOOSE(CodeType,Y$2,Y$2,Y$2+2*(X$2-COUNTIF($G53:X53,"~*")),Y$3),3),GeneticCode,2,FALSE)</f>
        <v>#N/A</v>
      </c>
      <c r="Z53" s="214" t="e">
        <f>VLOOKUP(MID($F53,CHOOSE(CodeType,Z$2,Z$2,Z$2+2*(Y$2-COUNTIF($G53:Y53,"~*")),Z$3),3),GeneticCode,2,FALSE)</f>
        <v>#N/A</v>
      </c>
      <c r="AA53" s="211" t="e">
        <f t="shared" si="25"/>
        <v>#N/A</v>
      </c>
      <c r="AB53" s="215" t="e">
        <f t="shared" si="7"/>
        <v>#N/A</v>
      </c>
      <c r="AC53" s="306">
        <f t="shared" si="8"/>
      </c>
      <c r="AD53" s="307"/>
      <c r="AE53" s="3"/>
      <c r="AF53" s="217">
        <f t="shared" si="9"/>
      </c>
      <c r="AG53" s="218">
        <f t="shared" si="10"/>
      </c>
      <c r="AH53" s="218">
        <f t="shared" si="11"/>
      </c>
      <c r="AI53" s="218">
        <f t="shared" si="12"/>
      </c>
      <c r="AJ53" s="219">
        <f t="shared" si="13"/>
      </c>
      <c r="AK53" s="220">
        <f t="shared" si="14"/>
      </c>
      <c r="AL53" s="219">
        <f t="shared" si="15"/>
      </c>
      <c r="AM53" s="314">
        <f t="shared" si="16"/>
      </c>
      <c r="AN53" s="315"/>
      <c r="AP53" s="223" t="str">
        <f t="shared" si="26"/>
        <v>GAU</v>
      </c>
      <c r="AQ53" s="223" t="str">
        <f t="shared" si="27"/>
        <v>?</v>
      </c>
    </row>
    <row r="54" spans="1:43" ht="15.75">
      <c r="A54" s="211">
        <f t="shared" si="17"/>
        <v>0.24866685504093766</v>
      </c>
      <c r="B54" s="214">
        <f t="shared" si="5"/>
        <v>1</v>
      </c>
      <c r="C54" s="215">
        <f t="shared" si="18"/>
        <v>0.5140041774138808</v>
      </c>
      <c r="D54" s="295">
        <f t="shared" si="6"/>
      </c>
      <c r="E54" s="292"/>
      <c r="F54" s="213">
        <f t="shared" si="23"/>
      </c>
      <c r="G54" s="214" t="e">
        <f t="shared" si="24"/>
        <v>#N/A</v>
      </c>
      <c r="H54" s="214" t="e">
        <f>VLOOKUP(MID($F54,CHOOSE(CodeType,H$2,H$2,H$2+2*(G$2-COUNTIF($G54:G54,"~*")),H$3),3),GeneticCode,2,FALSE)</f>
        <v>#N/A</v>
      </c>
      <c r="I54" s="214" t="e">
        <f>VLOOKUP(MID($F54,CHOOSE(CodeType,I$2,I$2,I$2+2*(H$2-COUNTIF($G54:H54,"~*")),I$3),3),GeneticCode,2,FALSE)</f>
        <v>#N/A</v>
      </c>
      <c r="J54" s="214" t="e">
        <f>VLOOKUP(MID($F54,CHOOSE(CodeType,J$2,J$2,J$2+2*(I$2-COUNTIF($G54:I54,"~*")),J$3),3),GeneticCode,2,FALSE)</f>
        <v>#N/A</v>
      </c>
      <c r="K54" s="214" t="e">
        <f>VLOOKUP(MID($F54,CHOOSE(CodeType,K$2,K$2,K$2+2*(J$2-COUNTIF($G54:J54,"~*")),K$3),3),GeneticCode,2,FALSE)</f>
        <v>#N/A</v>
      </c>
      <c r="L54" s="214" t="e">
        <f>VLOOKUP(MID($F54,CHOOSE(CodeType,L$2,L$2,L$2+2*(K$2-COUNTIF($G54:K54,"~*")),L$3),3),GeneticCode,2,FALSE)</f>
        <v>#N/A</v>
      </c>
      <c r="M54" s="214" t="e">
        <f>VLOOKUP(MID($F54,CHOOSE(CodeType,M$2,M$2,M$2+2*(L$2-COUNTIF($G54:L54,"~*")),M$3),3),GeneticCode,2,FALSE)</f>
        <v>#N/A</v>
      </c>
      <c r="N54" s="214" t="e">
        <f>VLOOKUP(MID($F54,CHOOSE(CodeType,N$2,N$2,N$2+2*(M$2-COUNTIF($G54:M54,"~*")),N$3),3),GeneticCode,2,FALSE)</f>
        <v>#N/A</v>
      </c>
      <c r="O54" s="214" t="e">
        <f>VLOOKUP(MID($F54,CHOOSE(CodeType,O$2,O$2,O$2+2*(N$2-COUNTIF($G54:N54,"~*")),O$3),3),GeneticCode,2,FALSE)</f>
        <v>#N/A</v>
      </c>
      <c r="P54" s="214" t="e">
        <f>VLOOKUP(MID($F54,CHOOSE(CodeType,P$2,P$2,P$2+2*(O$2-COUNTIF($G54:O54,"~*")),P$3),3),GeneticCode,2,FALSE)</f>
        <v>#N/A</v>
      </c>
      <c r="Q54" s="214" t="e">
        <f>VLOOKUP(MID($F54,CHOOSE(CodeType,Q$2,Q$2,Q$2+2*(P$2-COUNTIF($G54:P54,"~*")),Q$3),3),GeneticCode,2,FALSE)</f>
        <v>#N/A</v>
      </c>
      <c r="R54" s="214" t="e">
        <f>VLOOKUP(MID($F54,CHOOSE(CodeType,R$2,R$2,R$2+2*(Q$2-COUNTIF($G54:Q54,"~*")),R$3),3),GeneticCode,2,FALSE)</f>
        <v>#N/A</v>
      </c>
      <c r="S54" s="214" t="e">
        <f>VLOOKUP(MID($F54,CHOOSE(CodeType,S$2,S$2,S$2+2*(R$2-COUNTIF($G54:R54,"~*")),S$3),3),GeneticCode,2,FALSE)</f>
        <v>#N/A</v>
      </c>
      <c r="T54" s="214" t="e">
        <f>VLOOKUP(MID($F54,CHOOSE(CodeType,T$2,T$2,T$2+2*(S$2-COUNTIF($G54:S54,"~*")),T$3),3),GeneticCode,2,FALSE)</f>
        <v>#N/A</v>
      </c>
      <c r="U54" s="214" t="e">
        <f>VLOOKUP(MID($F54,CHOOSE(CodeType,U$2,U$2,U$2+2*(T$2-COUNTIF($G54:T54,"~*")),U$3),3),GeneticCode,2,FALSE)</f>
        <v>#N/A</v>
      </c>
      <c r="V54" s="214" t="e">
        <f>VLOOKUP(MID($F54,CHOOSE(CodeType,V$2,V$2,V$2+2*(U$2-COUNTIF($G54:U54,"~*")),V$3),3),GeneticCode,2,FALSE)</f>
        <v>#N/A</v>
      </c>
      <c r="W54" s="214" t="e">
        <f>VLOOKUP(MID($F54,CHOOSE(CodeType,W$2,W$2,W$2+2*(V$2-COUNTIF($G54:V54,"~*")),W$3),3),GeneticCode,2,FALSE)</f>
        <v>#N/A</v>
      </c>
      <c r="X54" s="214" t="e">
        <f>VLOOKUP(MID($F54,CHOOSE(CodeType,X$2,X$2,X$2+2*(W$2-COUNTIF($G54:W54,"~*")),X$3),3),GeneticCode,2,FALSE)</f>
        <v>#N/A</v>
      </c>
      <c r="Y54" s="214" t="e">
        <f>VLOOKUP(MID($F54,CHOOSE(CodeType,Y$2,Y$2,Y$2+2*(X$2-COUNTIF($G54:X54,"~*")),Y$3),3),GeneticCode,2,FALSE)</f>
        <v>#N/A</v>
      </c>
      <c r="Z54" s="214" t="e">
        <f>VLOOKUP(MID($F54,CHOOSE(CodeType,Z$2,Z$2,Z$2+2*(Y$2-COUNTIF($G54:Y54,"~*")),Z$3),3),GeneticCode,2,FALSE)</f>
        <v>#N/A</v>
      </c>
      <c r="AA54" s="211" t="e">
        <f t="shared" si="25"/>
        <v>#N/A</v>
      </c>
      <c r="AB54" s="215" t="e">
        <f t="shared" si="7"/>
        <v>#N/A</v>
      </c>
      <c r="AC54" s="306">
        <f t="shared" si="8"/>
      </c>
      <c r="AD54" s="307"/>
      <c r="AE54" s="3"/>
      <c r="AF54" s="217">
        <f t="shared" si="9"/>
      </c>
      <c r="AG54" s="218">
        <f t="shared" si="10"/>
      </c>
      <c r="AH54" s="218">
        <f t="shared" si="11"/>
      </c>
      <c r="AI54" s="218">
        <f t="shared" si="12"/>
      </c>
      <c r="AJ54" s="219">
        <f t="shared" si="13"/>
      </c>
      <c r="AK54" s="220">
        <f t="shared" si="14"/>
      </c>
      <c r="AL54" s="219">
        <f t="shared" si="15"/>
      </c>
      <c r="AM54" s="314">
        <f t="shared" si="16"/>
      </c>
      <c r="AN54" s="315"/>
      <c r="AP54" s="223" t="str">
        <f t="shared" si="26"/>
        <v>GCA</v>
      </c>
      <c r="AQ54" s="223" t="str">
        <f t="shared" si="27"/>
        <v>?</v>
      </c>
    </row>
    <row r="55" spans="1:43" ht="15.75">
      <c r="A55" s="211">
        <f t="shared" si="17"/>
        <v>0.4330749148502946</v>
      </c>
      <c r="B55" s="214">
        <f t="shared" si="5"/>
        <v>2</v>
      </c>
      <c r="C55" s="215">
        <f t="shared" si="18"/>
        <v>0.12092557875439525</v>
      </c>
      <c r="D55" s="295">
        <f t="shared" si="6"/>
      </c>
      <c r="E55" s="292"/>
      <c r="F55" s="213">
        <f t="shared" si="23"/>
      </c>
      <c r="G55" s="214" t="e">
        <f t="shared" si="24"/>
        <v>#N/A</v>
      </c>
      <c r="H55" s="214" t="e">
        <f>VLOOKUP(MID($F55,CHOOSE(CodeType,H$2,H$2,H$2+2*(G$2-COUNTIF($G55:G55,"~*")),H$3),3),GeneticCode,2,FALSE)</f>
        <v>#N/A</v>
      </c>
      <c r="I55" s="214" t="e">
        <f>VLOOKUP(MID($F55,CHOOSE(CodeType,I$2,I$2,I$2+2*(H$2-COUNTIF($G55:H55,"~*")),I$3),3),GeneticCode,2,FALSE)</f>
        <v>#N/A</v>
      </c>
      <c r="J55" s="214" t="e">
        <f>VLOOKUP(MID($F55,CHOOSE(CodeType,J$2,J$2,J$2+2*(I$2-COUNTIF($G55:I55,"~*")),J$3),3),GeneticCode,2,FALSE)</f>
        <v>#N/A</v>
      </c>
      <c r="K55" s="214" t="e">
        <f>VLOOKUP(MID($F55,CHOOSE(CodeType,K$2,K$2,K$2+2*(J$2-COUNTIF($G55:J55,"~*")),K$3),3),GeneticCode,2,FALSE)</f>
        <v>#N/A</v>
      </c>
      <c r="L55" s="214" t="e">
        <f>VLOOKUP(MID($F55,CHOOSE(CodeType,L$2,L$2,L$2+2*(K$2-COUNTIF($G55:K55,"~*")),L$3),3),GeneticCode,2,FALSE)</f>
        <v>#N/A</v>
      </c>
      <c r="M55" s="214" t="e">
        <f>VLOOKUP(MID($F55,CHOOSE(CodeType,M$2,M$2,M$2+2*(L$2-COUNTIF($G55:L55,"~*")),M$3),3),GeneticCode,2,FALSE)</f>
        <v>#N/A</v>
      </c>
      <c r="N55" s="214" t="e">
        <f>VLOOKUP(MID($F55,CHOOSE(CodeType,N$2,N$2,N$2+2*(M$2-COUNTIF($G55:M55,"~*")),N$3),3),GeneticCode,2,FALSE)</f>
        <v>#N/A</v>
      </c>
      <c r="O55" s="214" t="e">
        <f>VLOOKUP(MID($F55,CHOOSE(CodeType,O$2,O$2,O$2+2*(N$2-COUNTIF($G55:N55,"~*")),O$3),3),GeneticCode,2,FALSE)</f>
        <v>#N/A</v>
      </c>
      <c r="P55" s="214" t="e">
        <f>VLOOKUP(MID($F55,CHOOSE(CodeType,P$2,P$2,P$2+2*(O$2-COUNTIF($G55:O55,"~*")),P$3),3),GeneticCode,2,FALSE)</f>
        <v>#N/A</v>
      </c>
      <c r="Q55" s="214" t="e">
        <f>VLOOKUP(MID($F55,CHOOSE(CodeType,Q$2,Q$2,Q$2+2*(P$2-COUNTIF($G55:P55,"~*")),Q$3),3),GeneticCode,2,FALSE)</f>
        <v>#N/A</v>
      </c>
      <c r="R55" s="214" t="e">
        <f>VLOOKUP(MID($F55,CHOOSE(CodeType,R$2,R$2,R$2+2*(Q$2-COUNTIF($G55:Q55,"~*")),R$3),3),GeneticCode,2,FALSE)</f>
        <v>#N/A</v>
      </c>
      <c r="S55" s="214" t="e">
        <f>VLOOKUP(MID($F55,CHOOSE(CodeType,S$2,S$2,S$2+2*(R$2-COUNTIF($G55:R55,"~*")),S$3),3),GeneticCode,2,FALSE)</f>
        <v>#N/A</v>
      </c>
      <c r="T55" s="214" t="e">
        <f>VLOOKUP(MID($F55,CHOOSE(CodeType,T$2,T$2,T$2+2*(S$2-COUNTIF($G55:S55,"~*")),T$3),3),GeneticCode,2,FALSE)</f>
        <v>#N/A</v>
      </c>
      <c r="U55" s="214" t="e">
        <f>VLOOKUP(MID($F55,CHOOSE(CodeType,U$2,U$2,U$2+2*(T$2-COUNTIF($G55:T55,"~*")),U$3),3),GeneticCode,2,FALSE)</f>
        <v>#N/A</v>
      </c>
      <c r="V55" s="214" t="e">
        <f>VLOOKUP(MID($F55,CHOOSE(CodeType,V$2,V$2,V$2+2*(U$2-COUNTIF($G55:U55,"~*")),V$3),3),GeneticCode,2,FALSE)</f>
        <v>#N/A</v>
      </c>
      <c r="W55" s="214" t="e">
        <f>VLOOKUP(MID($F55,CHOOSE(CodeType,W$2,W$2,W$2+2*(V$2-COUNTIF($G55:V55,"~*")),W$3),3),GeneticCode,2,FALSE)</f>
        <v>#N/A</v>
      </c>
      <c r="X55" s="214" t="e">
        <f>VLOOKUP(MID($F55,CHOOSE(CodeType,X$2,X$2,X$2+2*(W$2-COUNTIF($G55:W55,"~*")),X$3),3),GeneticCode,2,FALSE)</f>
        <v>#N/A</v>
      </c>
      <c r="Y55" s="214" t="e">
        <f>VLOOKUP(MID($F55,CHOOSE(CodeType,Y$2,Y$2,Y$2+2*(X$2-COUNTIF($G55:X55,"~*")),Y$3),3),GeneticCode,2,FALSE)</f>
        <v>#N/A</v>
      </c>
      <c r="Z55" s="214" t="e">
        <f>VLOOKUP(MID($F55,CHOOSE(CodeType,Z$2,Z$2,Z$2+2*(Y$2-COUNTIF($G55:Y55,"~*")),Z$3),3),GeneticCode,2,FALSE)</f>
        <v>#N/A</v>
      </c>
      <c r="AA55" s="211" t="e">
        <f t="shared" si="25"/>
        <v>#N/A</v>
      </c>
      <c r="AB55" s="215" t="e">
        <f t="shared" si="7"/>
        <v>#N/A</v>
      </c>
      <c r="AC55" s="306">
        <f t="shared" si="8"/>
      </c>
      <c r="AD55" s="307"/>
      <c r="AE55" s="3"/>
      <c r="AF55" s="217">
        <f t="shared" si="9"/>
      </c>
      <c r="AG55" s="218">
        <f t="shared" si="10"/>
      </c>
      <c r="AH55" s="218">
        <f t="shared" si="11"/>
      </c>
      <c r="AI55" s="218">
        <f t="shared" si="12"/>
      </c>
      <c r="AJ55" s="219">
        <f t="shared" si="13"/>
      </c>
      <c r="AK55" s="220">
        <f t="shared" si="14"/>
      </c>
      <c r="AL55" s="219">
        <f t="shared" si="15"/>
      </c>
      <c r="AM55" s="314">
        <f t="shared" si="16"/>
      </c>
      <c r="AN55" s="315"/>
      <c r="AP55" s="223" t="str">
        <f t="shared" si="26"/>
        <v>GCC</v>
      </c>
      <c r="AQ55" s="223" t="str">
        <f t="shared" si="27"/>
        <v>?</v>
      </c>
    </row>
    <row r="56" spans="1:43" ht="15.75">
      <c r="A56" s="211">
        <f t="shared" si="17"/>
        <v>0.8890532292425632</v>
      </c>
      <c r="B56" s="214">
        <f t="shared" si="5"/>
        <v>3</v>
      </c>
      <c r="C56" s="215">
        <f t="shared" si="18"/>
        <v>0.6684048492461443</v>
      </c>
      <c r="D56" s="295">
        <f t="shared" si="6"/>
      </c>
      <c r="E56" s="292"/>
      <c r="F56" s="213">
        <f t="shared" si="23"/>
      </c>
      <c r="G56" s="214" t="e">
        <f t="shared" si="24"/>
        <v>#N/A</v>
      </c>
      <c r="H56" s="214" t="e">
        <f>VLOOKUP(MID($F56,CHOOSE(CodeType,H$2,H$2,H$2+2*(G$2-COUNTIF($G56:G56,"~*")),H$3),3),GeneticCode,2,FALSE)</f>
        <v>#N/A</v>
      </c>
      <c r="I56" s="214" t="e">
        <f>VLOOKUP(MID($F56,CHOOSE(CodeType,I$2,I$2,I$2+2*(H$2-COUNTIF($G56:H56,"~*")),I$3),3),GeneticCode,2,FALSE)</f>
        <v>#N/A</v>
      </c>
      <c r="J56" s="214" t="e">
        <f>VLOOKUP(MID($F56,CHOOSE(CodeType,J$2,J$2,J$2+2*(I$2-COUNTIF($G56:I56,"~*")),J$3),3),GeneticCode,2,FALSE)</f>
        <v>#N/A</v>
      </c>
      <c r="K56" s="214" t="e">
        <f>VLOOKUP(MID($F56,CHOOSE(CodeType,K$2,K$2,K$2+2*(J$2-COUNTIF($G56:J56,"~*")),K$3),3),GeneticCode,2,FALSE)</f>
        <v>#N/A</v>
      </c>
      <c r="L56" s="214" t="e">
        <f>VLOOKUP(MID($F56,CHOOSE(CodeType,L$2,L$2,L$2+2*(K$2-COUNTIF($G56:K56,"~*")),L$3),3),GeneticCode,2,FALSE)</f>
        <v>#N/A</v>
      </c>
      <c r="M56" s="214" t="e">
        <f>VLOOKUP(MID($F56,CHOOSE(CodeType,M$2,M$2,M$2+2*(L$2-COUNTIF($G56:L56,"~*")),M$3),3),GeneticCode,2,FALSE)</f>
        <v>#N/A</v>
      </c>
      <c r="N56" s="214" t="e">
        <f>VLOOKUP(MID($F56,CHOOSE(CodeType,N$2,N$2,N$2+2*(M$2-COUNTIF($G56:M56,"~*")),N$3),3),GeneticCode,2,FALSE)</f>
        <v>#N/A</v>
      </c>
      <c r="O56" s="214" t="e">
        <f>VLOOKUP(MID($F56,CHOOSE(CodeType,O$2,O$2,O$2+2*(N$2-COUNTIF($G56:N56,"~*")),O$3),3),GeneticCode,2,FALSE)</f>
        <v>#N/A</v>
      </c>
      <c r="P56" s="214" t="e">
        <f>VLOOKUP(MID($F56,CHOOSE(CodeType,P$2,P$2,P$2+2*(O$2-COUNTIF($G56:O56,"~*")),P$3),3),GeneticCode,2,FALSE)</f>
        <v>#N/A</v>
      </c>
      <c r="Q56" s="214" t="e">
        <f>VLOOKUP(MID($F56,CHOOSE(CodeType,Q$2,Q$2,Q$2+2*(P$2-COUNTIF($G56:P56,"~*")),Q$3),3),GeneticCode,2,FALSE)</f>
        <v>#N/A</v>
      </c>
      <c r="R56" s="214" t="e">
        <f>VLOOKUP(MID($F56,CHOOSE(CodeType,R$2,R$2,R$2+2*(Q$2-COUNTIF($G56:Q56,"~*")),R$3),3),GeneticCode,2,FALSE)</f>
        <v>#N/A</v>
      </c>
      <c r="S56" s="214" t="e">
        <f>VLOOKUP(MID($F56,CHOOSE(CodeType,S$2,S$2,S$2+2*(R$2-COUNTIF($G56:R56,"~*")),S$3),3),GeneticCode,2,FALSE)</f>
        <v>#N/A</v>
      </c>
      <c r="T56" s="214" t="e">
        <f>VLOOKUP(MID($F56,CHOOSE(CodeType,T$2,T$2,T$2+2*(S$2-COUNTIF($G56:S56,"~*")),T$3),3),GeneticCode,2,FALSE)</f>
        <v>#N/A</v>
      </c>
      <c r="U56" s="214" t="e">
        <f>VLOOKUP(MID($F56,CHOOSE(CodeType,U$2,U$2,U$2+2*(T$2-COUNTIF($G56:T56,"~*")),U$3),3),GeneticCode,2,FALSE)</f>
        <v>#N/A</v>
      </c>
      <c r="V56" s="214" t="e">
        <f>VLOOKUP(MID($F56,CHOOSE(CodeType,V$2,V$2,V$2+2*(U$2-COUNTIF($G56:U56,"~*")),V$3),3),GeneticCode,2,FALSE)</f>
        <v>#N/A</v>
      </c>
      <c r="W56" s="214" t="e">
        <f>VLOOKUP(MID($F56,CHOOSE(CodeType,W$2,W$2,W$2+2*(V$2-COUNTIF($G56:V56,"~*")),W$3),3),GeneticCode,2,FALSE)</f>
        <v>#N/A</v>
      </c>
      <c r="X56" s="214" t="e">
        <f>VLOOKUP(MID($F56,CHOOSE(CodeType,X$2,X$2,X$2+2*(W$2-COUNTIF($G56:W56,"~*")),X$3),3),GeneticCode,2,FALSE)</f>
        <v>#N/A</v>
      </c>
      <c r="Y56" s="214" t="e">
        <f>VLOOKUP(MID($F56,CHOOSE(CodeType,Y$2,Y$2,Y$2+2*(X$2-COUNTIF($G56:X56,"~*")),Y$3),3),GeneticCode,2,FALSE)</f>
        <v>#N/A</v>
      </c>
      <c r="Z56" s="214" t="e">
        <f>VLOOKUP(MID($F56,CHOOSE(CodeType,Z$2,Z$2,Z$2+2*(Y$2-COUNTIF($G56:Y56,"~*")),Z$3),3),GeneticCode,2,FALSE)</f>
        <v>#N/A</v>
      </c>
      <c r="AA56" s="211" t="e">
        <f t="shared" si="25"/>
        <v>#N/A</v>
      </c>
      <c r="AB56" s="215" t="e">
        <f t="shared" si="7"/>
        <v>#N/A</v>
      </c>
      <c r="AC56" s="306">
        <f t="shared" si="8"/>
      </c>
      <c r="AD56" s="307"/>
      <c r="AE56" s="3"/>
      <c r="AF56" s="217">
        <f t="shared" si="9"/>
      </c>
      <c r="AG56" s="218">
        <f t="shared" si="10"/>
      </c>
      <c r="AH56" s="218">
        <f t="shared" si="11"/>
      </c>
      <c r="AI56" s="218">
        <f t="shared" si="12"/>
      </c>
      <c r="AJ56" s="219">
        <f t="shared" si="13"/>
      </c>
      <c r="AK56" s="220">
        <f t="shared" si="14"/>
      </c>
      <c r="AL56" s="219">
        <f t="shared" si="15"/>
      </c>
      <c r="AM56" s="314">
        <f t="shared" si="16"/>
      </c>
      <c r="AN56" s="315"/>
      <c r="AP56" s="223" t="str">
        <f t="shared" si="26"/>
        <v>GCG</v>
      </c>
      <c r="AQ56" s="223" t="str">
        <f t="shared" si="27"/>
        <v>?</v>
      </c>
    </row>
    <row r="57" spans="1:43" ht="15.75">
      <c r="A57" s="211">
        <f t="shared" si="17"/>
        <v>0.2650993540883064</v>
      </c>
      <c r="B57" s="214">
        <f t="shared" si="5"/>
        <v>1</v>
      </c>
      <c r="C57" s="215">
        <f t="shared" si="18"/>
        <v>0.5384130091406405</v>
      </c>
      <c r="D57" s="295">
        <f t="shared" si="6"/>
      </c>
      <c r="E57" s="292"/>
      <c r="F57" s="213">
        <f t="shared" si="23"/>
      </c>
      <c r="G57" s="214" t="e">
        <f t="shared" si="24"/>
        <v>#N/A</v>
      </c>
      <c r="H57" s="214" t="e">
        <f>VLOOKUP(MID($F57,CHOOSE(CodeType,H$2,H$2,H$2+2*(G$2-COUNTIF($G57:G57,"~*")),H$3),3),GeneticCode,2,FALSE)</f>
        <v>#N/A</v>
      </c>
      <c r="I57" s="214" t="e">
        <f>VLOOKUP(MID($F57,CHOOSE(CodeType,I$2,I$2,I$2+2*(H$2-COUNTIF($G57:H57,"~*")),I$3),3),GeneticCode,2,FALSE)</f>
        <v>#N/A</v>
      </c>
      <c r="J57" s="214" t="e">
        <f>VLOOKUP(MID($F57,CHOOSE(CodeType,J$2,J$2,J$2+2*(I$2-COUNTIF($G57:I57,"~*")),J$3),3),GeneticCode,2,FALSE)</f>
        <v>#N/A</v>
      </c>
      <c r="K57" s="214" t="e">
        <f>VLOOKUP(MID($F57,CHOOSE(CodeType,K$2,K$2,K$2+2*(J$2-COUNTIF($G57:J57,"~*")),K$3),3),GeneticCode,2,FALSE)</f>
        <v>#N/A</v>
      </c>
      <c r="L57" s="214" t="e">
        <f>VLOOKUP(MID($F57,CHOOSE(CodeType,L$2,L$2,L$2+2*(K$2-COUNTIF($G57:K57,"~*")),L$3),3),GeneticCode,2,FALSE)</f>
        <v>#N/A</v>
      </c>
      <c r="M57" s="214" t="e">
        <f>VLOOKUP(MID($F57,CHOOSE(CodeType,M$2,M$2,M$2+2*(L$2-COUNTIF($G57:L57,"~*")),M$3),3),GeneticCode,2,FALSE)</f>
        <v>#N/A</v>
      </c>
      <c r="N57" s="214" t="e">
        <f>VLOOKUP(MID($F57,CHOOSE(CodeType,N$2,N$2,N$2+2*(M$2-COUNTIF($G57:M57,"~*")),N$3),3),GeneticCode,2,FALSE)</f>
        <v>#N/A</v>
      </c>
      <c r="O57" s="214" t="e">
        <f>VLOOKUP(MID($F57,CHOOSE(CodeType,O$2,O$2,O$2+2*(N$2-COUNTIF($G57:N57,"~*")),O$3),3),GeneticCode,2,FALSE)</f>
        <v>#N/A</v>
      </c>
      <c r="P57" s="214" t="e">
        <f>VLOOKUP(MID($F57,CHOOSE(CodeType,P$2,P$2,P$2+2*(O$2-COUNTIF($G57:O57,"~*")),P$3),3),GeneticCode,2,FALSE)</f>
        <v>#N/A</v>
      </c>
      <c r="Q57" s="214" t="e">
        <f>VLOOKUP(MID($F57,CHOOSE(CodeType,Q$2,Q$2,Q$2+2*(P$2-COUNTIF($G57:P57,"~*")),Q$3),3),GeneticCode,2,FALSE)</f>
        <v>#N/A</v>
      </c>
      <c r="R57" s="214" t="e">
        <f>VLOOKUP(MID($F57,CHOOSE(CodeType,R$2,R$2,R$2+2*(Q$2-COUNTIF($G57:Q57,"~*")),R$3),3),GeneticCode,2,FALSE)</f>
        <v>#N/A</v>
      </c>
      <c r="S57" s="214" t="e">
        <f>VLOOKUP(MID($F57,CHOOSE(CodeType,S$2,S$2,S$2+2*(R$2-COUNTIF($G57:R57,"~*")),S$3),3),GeneticCode,2,FALSE)</f>
        <v>#N/A</v>
      </c>
      <c r="T57" s="214" t="e">
        <f>VLOOKUP(MID($F57,CHOOSE(CodeType,T$2,T$2,T$2+2*(S$2-COUNTIF($G57:S57,"~*")),T$3),3),GeneticCode,2,FALSE)</f>
        <v>#N/A</v>
      </c>
      <c r="U57" s="214" t="e">
        <f>VLOOKUP(MID($F57,CHOOSE(CodeType,U$2,U$2,U$2+2*(T$2-COUNTIF($G57:T57,"~*")),U$3),3),GeneticCode,2,FALSE)</f>
        <v>#N/A</v>
      </c>
      <c r="V57" s="214" t="e">
        <f>VLOOKUP(MID($F57,CHOOSE(CodeType,V$2,V$2,V$2+2*(U$2-COUNTIF($G57:U57,"~*")),V$3),3),GeneticCode,2,FALSE)</f>
        <v>#N/A</v>
      </c>
      <c r="W57" s="214" t="e">
        <f>VLOOKUP(MID($F57,CHOOSE(CodeType,W$2,W$2,W$2+2*(V$2-COUNTIF($G57:V57,"~*")),W$3),3),GeneticCode,2,FALSE)</f>
        <v>#N/A</v>
      </c>
      <c r="X57" s="214" t="e">
        <f>VLOOKUP(MID($F57,CHOOSE(CodeType,X$2,X$2,X$2+2*(W$2-COUNTIF($G57:W57,"~*")),X$3),3),GeneticCode,2,FALSE)</f>
        <v>#N/A</v>
      </c>
      <c r="Y57" s="214" t="e">
        <f>VLOOKUP(MID($F57,CHOOSE(CodeType,Y$2,Y$2,Y$2+2*(X$2-COUNTIF($G57:X57,"~*")),Y$3),3),GeneticCode,2,FALSE)</f>
        <v>#N/A</v>
      </c>
      <c r="Z57" s="214" t="e">
        <f>VLOOKUP(MID($F57,CHOOSE(CodeType,Z$2,Z$2,Z$2+2*(Y$2-COUNTIF($G57:Y57,"~*")),Z$3),3),GeneticCode,2,FALSE)</f>
        <v>#N/A</v>
      </c>
      <c r="AA57" s="211" t="e">
        <f t="shared" si="25"/>
        <v>#N/A</v>
      </c>
      <c r="AB57" s="215" t="e">
        <f t="shared" si="7"/>
        <v>#N/A</v>
      </c>
      <c r="AC57" s="306">
        <f t="shared" si="8"/>
      </c>
      <c r="AD57" s="307"/>
      <c r="AE57" s="3"/>
      <c r="AF57" s="217">
        <f t="shared" si="9"/>
      </c>
      <c r="AG57" s="218">
        <f t="shared" si="10"/>
      </c>
      <c r="AH57" s="218">
        <f t="shared" si="11"/>
      </c>
      <c r="AI57" s="218">
        <f t="shared" si="12"/>
      </c>
      <c r="AJ57" s="219">
        <f t="shared" si="13"/>
      </c>
      <c r="AK57" s="220">
        <f t="shared" si="14"/>
      </c>
      <c r="AL57" s="219">
        <f t="shared" si="15"/>
      </c>
      <c r="AM57" s="314">
        <f t="shared" si="16"/>
      </c>
      <c r="AN57" s="315"/>
      <c r="AP57" s="223" t="str">
        <f t="shared" si="26"/>
        <v>GCU</v>
      </c>
      <c r="AQ57" s="223" t="str">
        <f t="shared" si="27"/>
        <v>?</v>
      </c>
    </row>
    <row r="58" spans="1:43" ht="15.75">
      <c r="A58" s="211">
        <f t="shared" si="17"/>
        <v>0.11342273093760014</v>
      </c>
      <c r="B58" s="214">
        <f t="shared" si="5"/>
        <v>1</v>
      </c>
      <c r="C58" s="215">
        <f t="shared" si="18"/>
        <v>0.8075872515328228</v>
      </c>
      <c r="D58" s="295">
        <f t="shared" si="6"/>
      </c>
      <c r="E58" s="292"/>
      <c r="F58" s="213">
        <f t="shared" si="23"/>
      </c>
      <c r="G58" s="214" t="e">
        <f t="shared" si="24"/>
        <v>#N/A</v>
      </c>
      <c r="H58" s="214" t="e">
        <f>VLOOKUP(MID($F58,CHOOSE(CodeType,H$2,H$2,H$2+2*(G$2-COUNTIF($G58:G58,"~*")),H$3),3),GeneticCode,2,FALSE)</f>
        <v>#N/A</v>
      </c>
      <c r="I58" s="214" t="e">
        <f>VLOOKUP(MID($F58,CHOOSE(CodeType,I$2,I$2,I$2+2*(H$2-COUNTIF($G58:H58,"~*")),I$3),3),GeneticCode,2,FALSE)</f>
        <v>#N/A</v>
      </c>
      <c r="J58" s="214" t="e">
        <f>VLOOKUP(MID($F58,CHOOSE(CodeType,J$2,J$2,J$2+2*(I$2-COUNTIF($G58:I58,"~*")),J$3),3),GeneticCode,2,FALSE)</f>
        <v>#N/A</v>
      </c>
      <c r="K58" s="214" t="e">
        <f>VLOOKUP(MID($F58,CHOOSE(CodeType,K$2,K$2,K$2+2*(J$2-COUNTIF($G58:J58,"~*")),K$3),3),GeneticCode,2,FALSE)</f>
        <v>#N/A</v>
      </c>
      <c r="L58" s="214" t="e">
        <f>VLOOKUP(MID($F58,CHOOSE(CodeType,L$2,L$2,L$2+2*(K$2-COUNTIF($G58:K58,"~*")),L$3),3),GeneticCode,2,FALSE)</f>
        <v>#N/A</v>
      </c>
      <c r="M58" s="214" t="e">
        <f>VLOOKUP(MID($F58,CHOOSE(CodeType,M$2,M$2,M$2+2*(L$2-COUNTIF($G58:L58,"~*")),M$3),3),GeneticCode,2,FALSE)</f>
        <v>#N/A</v>
      </c>
      <c r="N58" s="214" t="e">
        <f>VLOOKUP(MID($F58,CHOOSE(CodeType,N$2,N$2,N$2+2*(M$2-COUNTIF($G58:M58,"~*")),N$3),3),GeneticCode,2,FALSE)</f>
        <v>#N/A</v>
      </c>
      <c r="O58" s="214" t="e">
        <f>VLOOKUP(MID($F58,CHOOSE(CodeType,O$2,O$2,O$2+2*(N$2-COUNTIF($G58:N58,"~*")),O$3),3),GeneticCode,2,FALSE)</f>
        <v>#N/A</v>
      </c>
      <c r="P58" s="214" t="e">
        <f>VLOOKUP(MID($F58,CHOOSE(CodeType,P$2,P$2,P$2+2*(O$2-COUNTIF($G58:O58,"~*")),P$3),3),GeneticCode,2,FALSE)</f>
        <v>#N/A</v>
      </c>
      <c r="Q58" s="214" t="e">
        <f>VLOOKUP(MID($F58,CHOOSE(CodeType,Q$2,Q$2,Q$2+2*(P$2-COUNTIF($G58:P58,"~*")),Q$3),3),GeneticCode,2,FALSE)</f>
        <v>#N/A</v>
      </c>
      <c r="R58" s="214" t="e">
        <f>VLOOKUP(MID($F58,CHOOSE(CodeType,R$2,R$2,R$2+2*(Q$2-COUNTIF($G58:Q58,"~*")),R$3),3),GeneticCode,2,FALSE)</f>
        <v>#N/A</v>
      </c>
      <c r="S58" s="214" t="e">
        <f>VLOOKUP(MID($F58,CHOOSE(CodeType,S$2,S$2,S$2+2*(R$2-COUNTIF($G58:R58,"~*")),S$3),3),GeneticCode,2,FALSE)</f>
        <v>#N/A</v>
      </c>
      <c r="T58" s="214" t="e">
        <f>VLOOKUP(MID($F58,CHOOSE(CodeType,T$2,T$2,T$2+2*(S$2-COUNTIF($G58:S58,"~*")),T$3),3),GeneticCode,2,FALSE)</f>
        <v>#N/A</v>
      </c>
      <c r="U58" s="214" t="e">
        <f>VLOOKUP(MID($F58,CHOOSE(CodeType,U$2,U$2,U$2+2*(T$2-COUNTIF($G58:T58,"~*")),U$3),3),GeneticCode,2,FALSE)</f>
        <v>#N/A</v>
      </c>
      <c r="V58" s="214" t="e">
        <f>VLOOKUP(MID($F58,CHOOSE(CodeType,V$2,V$2,V$2+2*(U$2-COUNTIF($G58:U58,"~*")),V$3),3),GeneticCode,2,FALSE)</f>
        <v>#N/A</v>
      </c>
      <c r="W58" s="214" t="e">
        <f>VLOOKUP(MID($F58,CHOOSE(CodeType,W$2,W$2,W$2+2*(V$2-COUNTIF($G58:V58,"~*")),W$3),3),GeneticCode,2,FALSE)</f>
        <v>#N/A</v>
      </c>
      <c r="X58" s="214" t="e">
        <f>VLOOKUP(MID($F58,CHOOSE(CodeType,X$2,X$2,X$2+2*(W$2-COUNTIF($G58:W58,"~*")),X$3),3),GeneticCode,2,FALSE)</f>
        <v>#N/A</v>
      </c>
      <c r="Y58" s="214" t="e">
        <f>VLOOKUP(MID($F58,CHOOSE(CodeType,Y$2,Y$2,Y$2+2*(X$2-COUNTIF($G58:X58,"~*")),Y$3),3),GeneticCode,2,FALSE)</f>
        <v>#N/A</v>
      </c>
      <c r="Z58" s="214" t="e">
        <f>VLOOKUP(MID($F58,CHOOSE(CodeType,Z$2,Z$2,Z$2+2*(Y$2-COUNTIF($G58:Y58,"~*")),Z$3),3),GeneticCode,2,FALSE)</f>
        <v>#N/A</v>
      </c>
      <c r="AA58" s="211" t="e">
        <f t="shared" si="25"/>
        <v>#N/A</v>
      </c>
      <c r="AB58" s="215" t="e">
        <f t="shared" si="7"/>
        <v>#N/A</v>
      </c>
      <c r="AC58" s="306">
        <f t="shared" si="8"/>
      </c>
      <c r="AD58" s="307"/>
      <c r="AE58" s="3"/>
      <c r="AF58" s="217">
        <f t="shared" si="9"/>
      </c>
      <c r="AG58" s="218">
        <f t="shared" si="10"/>
      </c>
      <c r="AH58" s="218">
        <f t="shared" si="11"/>
      </c>
      <c r="AI58" s="218">
        <f t="shared" si="12"/>
      </c>
      <c r="AJ58" s="219">
        <f t="shared" si="13"/>
      </c>
      <c r="AK58" s="220">
        <f t="shared" si="14"/>
      </c>
      <c r="AL58" s="219">
        <f t="shared" si="15"/>
      </c>
      <c r="AM58" s="314">
        <f t="shared" si="16"/>
      </c>
      <c r="AN58" s="315"/>
      <c r="AP58" s="223" t="str">
        <f t="shared" si="26"/>
        <v>GGA</v>
      </c>
      <c r="AQ58" s="223" t="str">
        <f t="shared" si="27"/>
        <v>?</v>
      </c>
    </row>
    <row r="59" spans="1:43" ht="15.75">
      <c r="A59" s="211">
        <f t="shared" si="17"/>
        <v>0.8854700587689877</v>
      </c>
      <c r="B59" s="214">
        <f t="shared" si="5"/>
        <v>3</v>
      </c>
      <c r="C59" s="215">
        <f t="shared" si="18"/>
        <v>0.3781318310648203</v>
      </c>
      <c r="D59" s="295">
        <f t="shared" si="6"/>
      </c>
      <c r="E59" s="292"/>
      <c r="F59" s="213">
        <f t="shared" si="23"/>
      </c>
      <c r="G59" s="214" t="e">
        <f t="shared" si="24"/>
        <v>#N/A</v>
      </c>
      <c r="H59" s="214" t="e">
        <f>VLOOKUP(MID($F59,CHOOSE(CodeType,H$2,H$2,H$2+2*(G$2-COUNTIF($G59:G59,"~*")),H$3),3),GeneticCode,2,FALSE)</f>
        <v>#N/A</v>
      </c>
      <c r="I59" s="214" t="e">
        <f>VLOOKUP(MID($F59,CHOOSE(CodeType,I$2,I$2,I$2+2*(H$2-COUNTIF($G59:H59,"~*")),I$3),3),GeneticCode,2,FALSE)</f>
        <v>#N/A</v>
      </c>
      <c r="J59" s="214" t="e">
        <f>VLOOKUP(MID($F59,CHOOSE(CodeType,J$2,J$2,J$2+2*(I$2-COUNTIF($G59:I59,"~*")),J$3),3),GeneticCode,2,FALSE)</f>
        <v>#N/A</v>
      </c>
      <c r="K59" s="214" t="e">
        <f>VLOOKUP(MID($F59,CHOOSE(CodeType,K$2,K$2,K$2+2*(J$2-COUNTIF($G59:J59,"~*")),K$3),3),GeneticCode,2,FALSE)</f>
        <v>#N/A</v>
      </c>
      <c r="L59" s="214" t="e">
        <f>VLOOKUP(MID($F59,CHOOSE(CodeType,L$2,L$2,L$2+2*(K$2-COUNTIF($G59:K59,"~*")),L$3),3),GeneticCode,2,FALSE)</f>
        <v>#N/A</v>
      </c>
      <c r="M59" s="214" t="e">
        <f>VLOOKUP(MID($F59,CHOOSE(CodeType,M$2,M$2,M$2+2*(L$2-COUNTIF($G59:L59,"~*")),M$3),3),GeneticCode,2,FALSE)</f>
        <v>#N/A</v>
      </c>
      <c r="N59" s="214" t="e">
        <f>VLOOKUP(MID($F59,CHOOSE(CodeType,N$2,N$2,N$2+2*(M$2-COUNTIF($G59:M59,"~*")),N$3),3),GeneticCode,2,FALSE)</f>
        <v>#N/A</v>
      </c>
      <c r="O59" s="214" t="e">
        <f>VLOOKUP(MID($F59,CHOOSE(CodeType,O$2,O$2,O$2+2*(N$2-COUNTIF($G59:N59,"~*")),O$3),3),GeneticCode,2,FALSE)</f>
        <v>#N/A</v>
      </c>
      <c r="P59" s="214" t="e">
        <f>VLOOKUP(MID($F59,CHOOSE(CodeType,P$2,P$2,P$2+2*(O$2-COUNTIF($G59:O59,"~*")),P$3),3),GeneticCode,2,FALSE)</f>
        <v>#N/A</v>
      </c>
      <c r="Q59" s="214" t="e">
        <f>VLOOKUP(MID($F59,CHOOSE(CodeType,Q$2,Q$2,Q$2+2*(P$2-COUNTIF($G59:P59,"~*")),Q$3),3),GeneticCode,2,FALSE)</f>
        <v>#N/A</v>
      </c>
      <c r="R59" s="214" t="e">
        <f>VLOOKUP(MID($F59,CHOOSE(CodeType,R$2,R$2,R$2+2*(Q$2-COUNTIF($G59:Q59,"~*")),R$3),3),GeneticCode,2,FALSE)</f>
        <v>#N/A</v>
      </c>
      <c r="S59" s="214" t="e">
        <f>VLOOKUP(MID($F59,CHOOSE(CodeType,S$2,S$2,S$2+2*(R$2-COUNTIF($G59:R59,"~*")),S$3),3),GeneticCode,2,FALSE)</f>
        <v>#N/A</v>
      </c>
      <c r="T59" s="214" t="e">
        <f>VLOOKUP(MID($F59,CHOOSE(CodeType,T$2,T$2,T$2+2*(S$2-COUNTIF($G59:S59,"~*")),T$3),3),GeneticCode,2,FALSE)</f>
        <v>#N/A</v>
      </c>
      <c r="U59" s="214" t="e">
        <f>VLOOKUP(MID($F59,CHOOSE(CodeType,U$2,U$2,U$2+2*(T$2-COUNTIF($G59:T59,"~*")),U$3),3),GeneticCode,2,FALSE)</f>
        <v>#N/A</v>
      </c>
      <c r="V59" s="214" t="e">
        <f>VLOOKUP(MID($F59,CHOOSE(CodeType,V$2,V$2,V$2+2*(U$2-COUNTIF($G59:U59,"~*")),V$3),3),GeneticCode,2,FALSE)</f>
        <v>#N/A</v>
      </c>
      <c r="W59" s="214" t="e">
        <f>VLOOKUP(MID($F59,CHOOSE(CodeType,W$2,W$2,W$2+2*(V$2-COUNTIF($G59:V59,"~*")),W$3),3),GeneticCode,2,FALSE)</f>
        <v>#N/A</v>
      </c>
      <c r="X59" s="214" t="e">
        <f>VLOOKUP(MID($F59,CHOOSE(CodeType,X$2,X$2,X$2+2*(W$2-COUNTIF($G59:W59,"~*")),X$3),3),GeneticCode,2,FALSE)</f>
        <v>#N/A</v>
      </c>
      <c r="Y59" s="214" t="e">
        <f>VLOOKUP(MID($F59,CHOOSE(CodeType,Y$2,Y$2,Y$2+2*(X$2-COUNTIF($G59:X59,"~*")),Y$3),3),GeneticCode,2,FALSE)</f>
        <v>#N/A</v>
      </c>
      <c r="Z59" s="214" t="e">
        <f>VLOOKUP(MID($F59,CHOOSE(CodeType,Z$2,Z$2,Z$2+2*(Y$2-COUNTIF($G59:Y59,"~*")),Z$3),3),GeneticCode,2,FALSE)</f>
        <v>#N/A</v>
      </c>
      <c r="AA59" s="211" t="e">
        <f t="shared" si="25"/>
        <v>#N/A</v>
      </c>
      <c r="AB59" s="215" t="e">
        <f t="shared" si="7"/>
        <v>#N/A</v>
      </c>
      <c r="AC59" s="306">
        <f t="shared" si="8"/>
      </c>
      <c r="AD59" s="307"/>
      <c r="AE59" s="3"/>
      <c r="AF59" s="217">
        <f t="shared" si="9"/>
      </c>
      <c r="AG59" s="218">
        <f t="shared" si="10"/>
      </c>
      <c r="AH59" s="218">
        <f t="shared" si="11"/>
      </c>
      <c r="AI59" s="218">
        <f t="shared" si="12"/>
      </c>
      <c r="AJ59" s="219">
        <f t="shared" si="13"/>
      </c>
      <c r="AK59" s="220">
        <f t="shared" si="14"/>
      </c>
      <c r="AL59" s="219">
        <f t="shared" si="15"/>
      </c>
      <c r="AM59" s="314">
        <f t="shared" si="16"/>
      </c>
      <c r="AN59" s="315"/>
      <c r="AP59" s="223" t="str">
        <f t="shared" si="26"/>
        <v>GGC</v>
      </c>
      <c r="AQ59" s="223" t="str">
        <f t="shared" si="27"/>
        <v>?</v>
      </c>
    </row>
    <row r="60" spans="1:43" ht="15.75">
      <c r="A60" s="211">
        <f t="shared" si="17"/>
        <v>0.05888345884159207</v>
      </c>
      <c r="B60" s="214">
        <f t="shared" si="5"/>
        <v>1</v>
      </c>
      <c r="C60" s="215">
        <f t="shared" si="18"/>
        <v>0.3798323990777135</v>
      </c>
      <c r="D60" s="295">
        <f t="shared" si="6"/>
      </c>
      <c r="E60" s="292"/>
      <c r="F60" s="213">
        <f t="shared" si="23"/>
      </c>
      <c r="G60" s="214" t="e">
        <f t="shared" si="24"/>
        <v>#N/A</v>
      </c>
      <c r="H60" s="214" t="e">
        <f>VLOOKUP(MID($F60,CHOOSE(CodeType,H$2,H$2,H$2+2*(G$2-COUNTIF($G60:G60,"~*")),H$3),3),GeneticCode,2,FALSE)</f>
        <v>#N/A</v>
      </c>
      <c r="I60" s="214" t="e">
        <f>VLOOKUP(MID($F60,CHOOSE(CodeType,I$2,I$2,I$2+2*(H$2-COUNTIF($G60:H60,"~*")),I$3),3),GeneticCode,2,FALSE)</f>
        <v>#N/A</v>
      </c>
      <c r="J60" s="214" t="e">
        <f>VLOOKUP(MID($F60,CHOOSE(CodeType,J$2,J$2,J$2+2*(I$2-COUNTIF($G60:I60,"~*")),J$3),3),GeneticCode,2,FALSE)</f>
        <v>#N/A</v>
      </c>
      <c r="K60" s="214" t="e">
        <f>VLOOKUP(MID($F60,CHOOSE(CodeType,K$2,K$2,K$2+2*(J$2-COUNTIF($G60:J60,"~*")),K$3),3),GeneticCode,2,FALSE)</f>
        <v>#N/A</v>
      </c>
      <c r="L60" s="214" t="e">
        <f>VLOOKUP(MID($F60,CHOOSE(CodeType,L$2,L$2,L$2+2*(K$2-COUNTIF($G60:K60,"~*")),L$3),3),GeneticCode,2,FALSE)</f>
        <v>#N/A</v>
      </c>
      <c r="M60" s="214" t="e">
        <f>VLOOKUP(MID($F60,CHOOSE(CodeType,M$2,M$2,M$2+2*(L$2-COUNTIF($G60:L60,"~*")),M$3),3),GeneticCode,2,FALSE)</f>
        <v>#N/A</v>
      </c>
      <c r="N60" s="214" t="e">
        <f>VLOOKUP(MID($F60,CHOOSE(CodeType,N$2,N$2,N$2+2*(M$2-COUNTIF($G60:M60,"~*")),N$3),3),GeneticCode,2,FALSE)</f>
        <v>#N/A</v>
      </c>
      <c r="O60" s="214" t="e">
        <f>VLOOKUP(MID($F60,CHOOSE(CodeType,O$2,O$2,O$2+2*(N$2-COUNTIF($G60:N60,"~*")),O$3),3),GeneticCode,2,FALSE)</f>
        <v>#N/A</v>
      </c>
      <c r="P60" s="214" t="e">
        <f>VLOOKUP(MID($F60,CHOOSE(CodeType,P$2,P$2,P$2+2*(O$2-COUNTIF($G60:O60,"~*")),P$3),3),GeneticCode,2,FALSE)</f>
        <v>#N/A</v>
      </c>
      <c r="Q60" s="214" t="e">
        <f>VLOOKUP(MID($F60,CHOOSE(CodeType,Q$2,Q$2,Q$2+2*(P$2-COUNTIF($G60:P60,"~*")),Q$3),3),GeneticCode,2,FALSE)</f>
        <v>#N/A</v>
      </c>
      <c r="R60" s="214" t="e">
        <f>VLOOKUP(MID($F60,CHOOSE(CodeType,R$2,R$2,R$2+2*(Q$2-COUNTIF($G60:Q60,"~*")),R$3),3),GeneticCode,2,FALSE)</f>
        <v>#N/A</v>
      </c>
      <c r="S60" s="214" t="e">
        <f>VLOOKUP(MID($F60,CHOOSE(CodeType,S$2,S$2,S$2+2*(R$2-COUNTIF($G60:R60,"~*")),S$3),3),GeneticCode,2,FALSE)</f>
        <v>#N/A</v>
      </c>
      <c r="T60" s="214" t="e">
        <f>VLOOKUP(MID($F60,CHOOSE(CodeType,T$2,T$2,T$2+2*(S$2-COUNTIF($G60:S60,"~*")),T$3),3),GeneticCode,2,FALSE)</f>
        <v>#N/A</v>
      </c>
      <c r="U60" s="214" t="e">
        <f>VLOOKUP(MID($F60,CHOOSE(CodeType,U$2,U$2,U$2+2*(T$2-COUNTIF($G60:T60,"~*")),U$3),3),GeneticCode,2,FALSE)</f>
        <v>#N/A</v>
      </c>
      <c r="V60" s="214" t="e">
        <f>VLOOKUP(MID($F60,CHOOSE(CodeType,V$2,V$2,V$2+2*(U$2-COUNTIF($G60:U60,"~*")),V$3),3),GeneticCode,2,FALSE)</f>
        <v>#N/A</v>
      </c>
      <c r="W60" s="214" t="e">
        <f>VLOOKUP(MID($F60,CHOOSE(CodeType,W$2,W$2,W$2+2*(V$2-COUNTIF($G60:V60,"~*")),W$3),3),GeneticCode,2,FALSE)</f>
        <v>#N/A</v>
      </c>
      <c r="X60" s="214" t="e">
        <f>VLOOKUP(MID($F60,CHOOSE(CodeType,X$2,X$2,X$2+2*(W$2-COUNTIF($G60:W60,"~*")),X$3),3),GeneticCode,2,FALSE)</f>
        <v>#N/A</v>
      </c>
      <c r="Y60" s="214" t="e">
        <f>VLOOKUP(MID($F60,CHOOSE(CodeType,Y$2,Y$2,Y$2+2*(X$2-COUNTIF($G60:X60,"~*")),Y$3),3),GeneticCode,2,FALSE)</f>
        <v>#N/A</v>
      </c>
      <c r="Z60" s="214" t="e">
        <f>VLOOKUP(MID($F60,CHOOSE(CodeType,Z$2,Z$2,Z$2+2*(Y$2-COUNTIF($G60:Y60,"~*")),Z$3),3),GeneticCode,2,FALSE)</f>
        <v>#N/A</v>
      </c>
      <c r="AA60" s="211" t="e">
        <f t="shared" si="25"/>
        <v>#N/A</v>
      </c>
      <c r="AB60" s="215" t="e">
        <f t="shared" si="7"/>
        <v>#N/A</v>
      </c>
      <c r="AC60" s="306">
        <f t="shared" si="8"/>
      </c>
      <c r="AD60" s="307"/>
      <c r="AE60" s="3"/>
      <c r="AF60" s="217">
        <f t="shared" si="9"/>
      </c>
      <c r="AG60" s="218">
        <f t="shared" si="10"/>
      </c>
      <c r="AH60" s="218">
        <f t="shared" si="11"/>
      </c>
      <c r="AI60" s="218">
        <f t="shared" si="12"/>
      </c>
      <c r="AJ60" s="219">
        <f t="shared" si="13"/>
      </c>
      <c r="AK60" s="220">
        <f t="shared" si="14"/>
      </c>
      <c r="AL60" s="219">
        <f t="shared" si="15"/>
      </c>
      <c r="AM60" s="314">
        <f t="shared" si="16"/>
      </c>
      <c r="AN60" s="315"/>
      <c r="AP60" s="223" t="str">
        <f t="shared" si="26"/>
        <v>GGG</v>
      </c>
      <c r="AQ60" s="223" t="str">
        <f t="shared" si="27"/>
        <v>N</v>
      </c>
    </row>
    <row r="61" spans="1:43" ht="15.75">
      <c r="A61" s="211">
        <f t="shared" si="17"/>
        <v>0.2244459460489452</v>
      </c>
      <c r="B61" s="214">
        <f t="shared" si="5"/>
        <v>1</v>
      </c>
      <c r="C61" s="215">
        <f t="shared" si="18"/>
        <v>0.4959539994597435</v>
      </c>
      <c r="D61" s="295">
        <f t="shared" si="6"/>
      </c>
      <c r="E61" s="292"/>
      <c r="F61" s="213">
        <f t="shared" si="23"/>
      </c>
      <c r="G61" s="214" t="e">
        <f t="shared" si="24"/>
        <v>#N/A</v>
      </c>
      <c r="H61" s="214" t="e">
        <f>VLOOKUP(MID($F61,CHOOSE(CodeType,H$2,H$2,H$2+2*(G$2-COUNTIF($G61:G61,"~*")),H$3),3),GeneticCode,2,FALSE)</f>
        <v>#N/A</v>
      </c>
      <c r="I61" s="214" t="e">
        <f>VLOOKUP(MID($F61,CHOOSE(CodeType,I$2,I$2,I$2+2*(H$2-COUNTIF($G61:H61,"~*")),I$3),3),GeneticCode,2,FALSE)</f>
        <v>#N/A</v>
      </c>
      <c r="J61" s="214" t="e">
        <f>VLOOKUP(MID($F61,CHOOSE(CodeType,J$2,J$2,J$2+2*(I$2-COUNTIF($G61:I61,"~*")),J$3),3),GeneticCode,2,FALSE)</f>
        <v>#N/A</v>
      </c>
      <c r="K61" s="214" t="e">
        <f>VLOOKUP(MID($F61,CHOOSE(CodeType,K$2,K$2,K$2+2*(J$2-COUNTIF($G61:J61,"~*")),K$3),3),GeneticCode,2,FALSE)</f>
        <v>#N/A</v>
      </c>
      <c r="L61" s="214" t="e">
        <f>VLOOKUP(MID($F61,CHOOSE(CodeType,L$2,L$2,L$2+2*(K$2-COUNTIF($G61:K61,"~*")),L$3),3),GeneticCode,2,FALSE)</f>
        <v>#N/A</v>
      </c>
      <c r="M61" s="214" t="e">
        <f>VLOOKUP(MID($F61,CHOOSE(CodeType,M$2,M$2,M$2+2*(L$2-COUNTIF($G61:L61,"~*")),M$3),3),GeneticCode,2,FALSE)</f>
        <v>#N/A</v>
      </c>
      <c r="N61" s="214" t="e">
        <f>VLOOKUP(MID($F61,CHOOSE(CodeType,N$2,N$2,N$2+2*(M$2-COUNTIF($G61:M61,"~*")),N$3),3),GeneticCode,2,FALSE)</f>
        <v>#N/A</v>
      </c>
      <c r="O61" s="214" t="e">
        <f>VLOOKUP(MID($F61,CHOOSE(CodeType,O$2,O$2,O$2+2*(N$2-COUNTIF($G61:N61,"~*")),O$3),3),GeneticCode,2,FALSE)</f>
        <v>#N/A</v>
      </c>
      <c r="P61" s="214" t="e">
        <f>VLOOKUP(MID($F61,CHOOSE(CodeType,P$2,P$2,P$2+2*(O$2-COUNTIF($G61:O61,"~*")),P$3),3),GeneticCode,2,FALSE)</f>
        <v>#N/A</v>
      </c>
      <c r="Q61" s="214" t="e">
        <f>VLOOKUP(MID($F61,CHOOSE(CodeType,Q$2,Q$2,Q$2+2*(P$2-COUNTIF($G61:P61,"~*")),Q$3),3),GeneticCode,2,FALSE)</f>
        <v>#N/A</v>
      </c>
      <c r="R61" s="214" t="e">
        <f>VLOOKUP(MID($F61,CHOOSE(CodeType,R$2,R$2,R$2+2*(Q$2-COUNTIF($G61:Q61,"~*")),R$3),3),GeneticCode,2,FALSE)</f>
        <v>#N/A</v>
      </c>
      <c r="S61" s="214" t="e">
        <f>VLOOKUP(MID($F61,CHOOSE(CodeType,S$2,S$2,S$2+2*(R$2-COUNTIF($G61:R61,"~*")),S$3),3),GeneticCode,2,FALSE)</f>
        <v>#N/A</v>
      </c>
      <c r="T61" s="214" t="e">
        <f>VLOOKUP(MID($F61,CHOOSE(CodeType,T$2,T$2,T$2+2*(S$2-COUNTIF($G61:S61,"~*")),T$3),3),GeneticCode,2,FALSE)</f>
        <v>#N/A</v>
      </c>
      <c r="U61" s="214" t="e">
        <f>VLOOKUP(MID($F61,CHOOSE(CodeType,U$2,U$2,U$2+2*(T$2-COUNTIF($G61:T61,"~*")),U$3),3),GeneticCode,2,FALSE)</f>
        <v>#N/A</v>
      </c>
      <c r="V61" s="214" t="e">
        <f>VLOOKUP(MID($F61,CHOOSE(CodeType,V$2,V$2,V$2+2*(U$2-COUNTIF($G61:U61,"~*")),V$3),3),GeneticCode,2,FALSE)</f>
        <v>#N/A</v>
      </c>
      <c r="W61" s="214" t="e">
        <f>VLOOKUP(MID($F61,CHOOSE(CodeType,W$2,W$2,W$2+2*(V$2-COUNTIF($G61:V61,"~*")),W$3),3),GeneticCode,2,FALSE)</f>
        <v>#N/A</v>
      </c>
      <c r="X61" s="214" t="e">
        <f>VLOOKUP(MID($F61,CHOOSE(CodeType,X$2,X$2,X$2+2*(W$2-COUNTIF($G61:W61,"~*")),X$3),3),GeneticCode,2,FALSE)</f>
        <v>#N/A</v>
      </c>
      <c r="Y61" s="214" t="e">
        <f>VLOOKUP(MID($F61,CHOOSE(CodeType,Y$2,Y$2,Y$2+2*(X$2-COUNTIF($G61:X61,"~*")),Y$3),3),GeneticCode,2,FALSE)</f>
        <v>#N/A</v>
      </c>
      <c r="Z61" s="214" t="e">
        <f>VLOOKUP(MID($F61,CHOOSE(CodeType,Z$2,Z$2,Z$2+2*(Y$2-COUNTIF($G61:Y61,"~*")),Z$3),3),GeneticCode,2,FALSE)</f>
        <v>#N/A</v>
      </c>
      <c r="AA61" s="211" t="e">
        <f t="shared" si="25"/>
        <v>#N/A</v>
      </c>
      <c r="AB61" s="215" t="e">
        <f t="shared" si="7"/>
        <v>#N/A</v>
      </c>
      <c r="AC61" s="306">
        <f t="shared" si="8"/>
      </c>
      <c r="AD61" s="307"/>
      <c r="AE61" s="3"/>
      <c r="AF61" s="217">
        <f t="shared" si="9"/>
      </c>
      <c r="AG61" s="218">
        <f t="shared" si="10"/>
      </c>
      <c r="AH61" s="218">
        <f t="shared" si="11"/>
      </c>
      <c r="AI61" s="218">
        <f t="shared" si="12"/>
      </c>
      <c r="AJ61" s="219">
        <f t="shared" si="13"/>
      </c>
      <c r="AK61" s="220">
        <f t="shared" si="14"/>
      </c>
      <c r="AL61" s="219">
        <f t="shared" si="15"/>
      </c>
      <c r="AM61" s="314">
        <f t="shared" si="16"/>
      </c>
      <c r="AN61" s="315"/>
      <c r="AP61" s="223" t="str">
        <f t="shared" si="26"/>
        <v>GGU</v>
      </c>
      <c r="AQ61" s="223" t="str">
        <f t="shared" si="27"/>
        <v>?</v>
      </c>
    </row>
    <row r="62" spans="1:43" ht="15.75">
      <c r="A62" s="211">
        <f t="shared" si="17"/>
        <v>0.4503584261983633</v>
      </c>
      <c r="B62" s="214">
        <f t="shared" si="5"/>
        <v>2</v>
      </c>
      <c r="C62" s="215">
        <f t="shared" si="18"/>
        <v>0.2414589487016201</v>
      </c>
      <c r="D62" s="295">
        <f t="shared" si="6"/>
      </c>
      <c r="E62" s="292"/>
      <c r="F62" s="213">
        <f t="shared" si="23"/>
      </c>
      <c r="G62" s="214" t="e">
        <f t="shared" si="24"/>
        <v>#N/A</v>
      </c>
      <c r="H62" s="214" t="e">
        <f>VLOOKUP(MID($F62,CHOOSE(CodeType,H$2,H$2,H$2+2*(G$2-COUNTIF($G62:G62,"~*")),H$3),3),GeneticCode,2,FALSE)</f>
        <v>#N/A</v>
      </c>
      <c r="I62" s="214" t="e">
        <f>VLOOKUP(MID($F62,CHOOSE(CodeType,I$2,I$2,I$2+2*(H$2-COUNTIF($G62:H62,"~*")),I$3),3),GeneticCode,2,FALSE)</f>
        <v>#N/A</v>
      </c>
      <c r="J62" s="214" t="e">
        <f>VLOOKUP(MID($F62,CHOOSE(CodeType,J$2,J$2,J$2+2*(I$2-COUNTIF($G62:I62,"~*")),J$3),3),GeneticCode,2,FALSE)</f>
        <v>#N/A</v>
      </c>
      <c r="K62" s="214" t="e">
        <f>VLOOKUP(MID($F62,CHOOSE(CodeType,K$2,K$2,K$2+2*(J$2-COUNTIF($G62:J62,"~*")),K$3),3),GeneticCode,2,FALSE)</f>
        <v>#N/A</v>
      </c>
      <c r="L62" s="214" t="e">
        <f>VLOOKUP(MID($F62,CHOOSE(CodeType,L$2,L$2,L$2+2*(K$2-COUNTIF($G62:K62,"~*")),L$3),3),GeneticCode,2,FALSE)</f>
        <v>#N/A</v>
      </c>
      <c r="M62" s="214" t="e">
        <f>VLOOKUP(MID($F62,CHOOSE(CodeType,M$2,M$2,M$2+2*(L$2-COUNTIF($G62:L62,"~*")),M$3),3),GeneticCode,2,FALSE)</f>
        <v>#N/A</v>
      </c>
      <c r="N62" s="214" t="e">
        <f>VLOOKUP(MID($F62,CHOOSE(CodeType,N$2,N$2,N$2+2*(M$2-COUNTIF($G62:M62,"~*")),N$3),3),GeneticCode,2,FALSE)</f>
        <v>#N/A</v>
      </c>
      <c r="O62" s="214" t="e">
        <f>VLOOKUP(MID($F62,CHOOSE(CodeType,O$2,O$2,O$2+2*(N$2-COUNTIF($G62:N62,"~*")),O$3),3),GeneticCode,2,FALSE)</f>
        <v>#N/A</v>
      </c>
      <c r="P62" s="214" t="e">
        <f>VLOOKUP(MID($F62,CHOOSE(CodeType,P$2,P$2,P$2+2*(O$2-COUNTIF($G62:O62,"~*")),P$3),3),GeneticCode,2,FALSE)</f>
        <v>#N/A</v>
      </c>
      <c r="Q62" s="214" t="e">
        <f>VLOOKUP(MID($F62,CHOOSE(CodeType,Q$2,Q$2,Q$2+2*(P$2-COUNTIF($G62:P62,"~*")),Q$3),3),GeneticCode,2,FALSE)</f>
        <v>#N/A</v>
      </c>
      <c r="R62" s="214" t="e">
        <f>VLOOKUP(MID($F62,CHOOSE(CodeType,R$2,R$2,R$2+2*(Q$2-COUNTIF($G62:Q62,"~*")),R$3),3),GeneticCode,2,FALSE)</f>
        <v>#N/A</v>
      </c>
      <c r="S62" s="214" t="e">
        <f>VLOOKUP(MID($F62,CHOOSE(CodeType,S$2,S$2,S$2+2*(R$2-COUNTIF($G62:R62,"~*")),S$3),3),GeneticCode,2,FALSE)</f>
        <v>#N/A</v>
      </c>
      <c r="T62" s="214" t="e">
        <f>VLOOKUP(MID($F62,CHOOSE(CodeType,T$2,T$2,T$2+2*(S$2-COUNTIF($G62:S62,"~*")),T$3),3),GeneticCode,2,FALSE)</f>
        <v>#N/A</v>
      </c>
      <c r="U62" s="214" t="e">
        <f>VLOOKUP(MID($F62,CHOOSE(CodeType,U$2,U$2,U$2+2*(T$2-COUNTIF($G62:T62,"~*")),U$3),3),GeneticCode,2,FALSE)</f>
        <v>#N/A</v>
      </c>
      <c r="V62" s="214" t="e">
        <f>VLOOKUP(MID($F62,CHOOSE(CodeType,V$2,V$2,V$2+2*(U$2-COUNTIF($G62:U62,"~*")),V$3),3),GeneticCode,2,FALSE)</f>
        <v>#N/A</v>
      </c>
      <c r="W62" s="214" t="e">
        <f>VLOOKUP(MID($F62,CHOOSE(CodeType,W$2,W$2,W$2+2*(V$2-COUNTIF($G62:V62,"~*")),W$3),3),GeneticCode,2,FALSE)</f>
        <v>#N/A</v>
      </c>
      <c r="X62" s="214" t="e">
        <f>VLOOKUP(MID($F62,CHOOSE(CodeType,X$2,X$2,X$2+2*(W$2-COUNTIF($G62:W62,"~*")),X$3),3),GeneticCode,2,FALSE)</f>
        <v>#N/A</v>
      </c>
      <c r="Y62" s="214" t="e">
        <f>VLOOKUP(MID($F62,CHOOSE(CodeType,Y$2,Y$2,Y$2+2*(X$2-COUNTIF($G62:X62,"~*")),Y$3),3),GeneticCode,2,FALSE)</f>
        <v>#N/A</v>
      </c>
      <c r="Z62" s="214" t="e">
        <f>VLOOKUP(MID($F62,CHOOSE(CodeType,Z$2,Z$2,Z$2+2*(Y$2-COUNTIF($G62:Y62,"~*")),Z$3),3),GeneticCode,2,FALSE)</f>
        <v>#N/A</v>
      </c>
      <c r="AA62" s="211" t="e">
        <f t="shared" si="25"/>
        <v>#N/A</v>
      </c>
      <c r="AB62" s="215" t="e">
        <f t="shared" si="7"/>
        <v>#N/A</v>
      </c>
      <c r="AC62" s="306">
        <f t="shared" si="8"/>
      </c>
      <c r="AD62" s="307"/>
      <c r="AE62" s="3"/>
      <c r="AF62" s="217">
        <f t="shared" si="9"/>
      </c>
      <c r="AG62" s="218">
        <f t="shared" si="10"/>
      </c>
      <c r="AH62" s="218">
        <f t="shared" si="11"/>
      </c>
      <c r="AI62" s="218">
        <f t="shared" si="12"/>
      </c>
      <c r="AJ62" s="219">
        <f t="shared" si="13"/>
      </c>
      <c r="AK62" s="220">
        <f t="shared" si="14"/>
      </c>
      <c r="AL62" s="219">
        <f t="shared" si="15"/>
      </c>
      <c r="AM62" s="314">
        <f t="shared" si="16"/>
      </c>
      <c r="AN62" s="315"/>
      <c r="AP62" s="223" t="str">
        <f t="shared" si="26"/>
        <v>GUA</v>
      </c>
      <c r="AQ62" s="223" t="str">
        <f t="shared" si="27"/>
        <v>?</v>
      </c>
    </row>
    <row r="63" spans="1:43" ht="15.75">
      <c r="A63" s="211">
        <f t="shared" si="17"/>
        <v>0.6661717840470374</v>
      </c>
      <c r="B63" s="214">
        <f t="shared" si="5"/>
        <v>2</v>
      </c>
      <c r="C63" s="215">
        <f t="shared" si="18"/>
        <v>0.24695062451064587</v>
      </c>
      <c r="D63" s="295">
        <f t="shared" si="6"/>
      </c>
      <c r="E63" s="292"/>
      <c r="F63" s="213">
        <f t="shared" si="23"/>
      </c>
      <c r="G63" s="214" t="e">
        <f t="shared" si="24"/>
        <v>#N/A</v>
      </c>
      <c r="H63" s="214" t="e">
        <f>VLOOKUP(MID($F63,CHOOSE(CodeType,H$2,H$2,H$2+2*(G$2-COUNTIF($G63:G63,"~*")),H$3),3),GeneticCode,2,FALSE)</f>
        <v>#N/A</v>
      </c>
      <c r="I63" s="214" t="e">
        <f>VLOOKUP(MID($F63,CHOOSE(CodeType,I$2,I$2,I$2+2*(H$2-COUNTIF($G63:H63,"~*")),I$3),3),GeneticCode,2,FALSE)</f>
        <v>#N/A</v>
      </c>
      <c r="J63" s="214" t="e">
        <f>VLOOKUP(MID($F63,CHOOSE(CodeType,J$2,J$2,J$2+2*(I$2-COUNTIF($G63:I63,"~*")),J$3),3),GeneticCode,2,FALSE)</f>
        <v>#N/A</v>
      </c>
      <c r="K63" s="214" t="e">
        <f>VLOOKUP(MID($F63,CHOOSE(CodeType,K$2,K$2,K$2+2*(J$2-COUNTIF($G63:J63,"~*")),K$3),3),GeneticCode,2,FALSE)</f>
        <v>#N/A</v>
      </c>
      <c r="L63" s="214" t="e">
        <f>VLOOKUP(MID($F63,CHOOSE(CodeType,L$2,L$2,L$2+2*(K$2-COUNTIF($G63:K63,"~*")),L$3),3),GeneticCode,2,FALSE)</f>
        <v>#N/A</v>
      </c>
      <c r="M63" s="214" t="e">
        <f>VLOOKUP(MID($F63,CHOOSE(CodeType,M$2,M$2,M$2+2*(L$2-COUNTIF($G63:L63,"~*")),M$3),3),GeneticCode,2,FALSE)</f>
        <v>#N/A</v>
      </c>
      <c r="N63" s="214" t="e">
        <f>VLOOKUP(MID($F63,CHOOSE(CodeType,N$2,N$2,N$2+2*(M$2-COUNTIF($G63:M63,"~*")),N$3),3),GeneticCode,2,FALSE)</f>
        <v>#N/A</v>
      </c>
      <c r="O63" s="214" t="e">
        <f>VLOOKUP(MID($F63,CHOOSE(CodeType,O$2,O$2,O$2+2*(N$2-COUNTIF($G63:N63,"~*")),O$3),3),GeneticCode,2,FALSE)</f>
        <v>#N/A</v>
      </c>
      <c r="P63" s="214" t="e">
        <f>VLOOKUP(MID($F63,CHOOSE(CodeType,P$2,P$2,P$2+2*(O$2-COUNTIF($G63:O63,"~*")),P$3),3),GeneticCode,2,FALSE)</f>
        <v>#N/A</v>
      </c>
      <c r="Q63" s="214" t="e">
        <f>VLOOKUP(MID($F63,CHOOSE(CodeType,Q$2,Q$2,Q$2+2*(P$2-COUNTIF($G63:P63,"~*")),Q$3),3),GeneticCode,2,FALSE)</f>
        <v>#N/A</v>
      </c>
      <c r="R63" s="214" t="e">
        <f>VLOOKUP(MID($F63,CHOOSE(CodeType,R$2,R$2,R$2+2*(Q$2-COUNTIF($G63:Q63,"~*")),R$3),3),GeneticCode,2,FALSE)</f>
        <v>#N/A</v>
      </c>
      <c r="S63" s="214" t="e">
        <f>VLOOKUP(MID($F63,CHOOSE(CodeType,S$2,S$2,S$2+2*(R$2-COUNTIF($G63:R63,"~*")),S$3),3),GeneticCode,2,FALSE)</f>
        <v>#N/A</v>
      </c>
      <c r="T63" s="214" t="e">
        <f>VLOOKUP(MID($F63,CHOOSE(CodeType,T$2,T$2,T$2+2*(S$2-COUNTIF($G63:S63,"~*")),T$3),3),GeneticCode,2,FALSE)</f>
        <v>#N/A</v>
      </c>
      <c r="U63" s="214" t="e">
        <f>VLOOKUP(MID($F63,CHOOSE(CodeType,U$2,U$2,U$2+2*(T$2-COUNTIF($G63:T63,"~*")),U$3),3),GeneticCode,2,FALSE)</f>
        <v>#N/A</v>
      </c>
      <c r="V63" s="214" t="e">
        <f>VLOOKUP(MID($F63,CHOOSE(CodeType,V$2,V$2,V$2+2*(U$2-COUNTIF($G63:U63,"~*")),V$3),3),GeneticCode,2,FALSE)</f>
        <v>#N/A</v>
      </c>
      <c r="W63" s="214" t="e">
        <f>VLOOKUP(MID($F63,CHOOSE(CodeType,W$2,W$2,W$2+2*(V$2-COUNTIF($G63:V63,"~*")),W$3),3),GeneticCode,2,FALSE)</f>
        <v>#N/A</v>
      </c>
      <c r="X63" s="214" t="e">
        <f>VLOOKUP(MID($F63,CHOOSE(CodeType,X$2,X$2,X$2+2*(W$2-COUNTIF($G63:W63,"~*")),X$3),3),GeneticCode,2,FALSE)</f>
        <v>#N/A</v>
      </c>
      <c r="Y63" s="214" t="e">
        <f>VLOOKUP(MID($F63,CHOOSE(CodeType,Y$2,Y$2,Y$2+2*(X$2-COUNTIF($G63:X63,"~*")),Y$3),3),GeneticCode,2,FALSE)</f>
        <v>#N/A</v>
      </c>
      <c r="Z63" s="214" t="e">
        <f>VLOOKUP(MID($F63,CHOOSE(CodeType,Z$2,Z$2,Z$2+2*(Y$2-COUNTIF($G63:Y63,"~*")),Z$3),3),GeneticCode,2,FALSE)</f>
        <v>#N/A</v>
      </c>
      <c r="AA63" s="211" t="e">
        <f t="shared" si="25"/>
        <v>#N/A</v>
      </c>
      <c r="AB63" s="215" t="e">
        <f t="shared" si="7"/>
        <v>#N/A</v>
      </c>
      <c r="AC63" s="306">
        <f t="shared" si="8"/>
      </c>
      <c r="AD63" s="307"/>
      <c r="AE63" s="3"/>
      <c r="AF63" s="217">
        <f t="shared" si="9"/>
      </c>
      <c r="AG63" s="218">
        <f t="shared" si="10"/>
      </c>
      <c r="AH63" s="218">
        <f t="shared" si="11"/>
      </c>
      <c r="AI63" s="218">
        <f t="shared" si="12"/>
      </c>
      <c r="AJ63" s="219">
        <f t="shared" si="13"/>
      </c>
      <c r="AK63" s="220">
        <f t="shared" si="14"/>
      </c>
      <c r="AL63" s="219">
        <f t="shared" si="15"/>
      </c>
      <c r="AM63" s="314">
        <f t="shared" si="16"/>
      </c>
      <c r="AN63" s="315"/>
      <c r="AP63" s="223" t="str">
        <f t="shared" si="26"/>
        <v>GUC</v>
      </c>
      <c r="AQ63" s="223" t="str">
        <f t="shared" si="27"/>
        <v>?</v>
      </c>
    </row>
    <row r="64" spans="1:43" ht="15.75">
      <c r="A64" s="211">
        <f t="shared" si="17"/>
        <v>0.5212027323432267</v>
      </c>
      <c r="B64" s="214">
        <f t="shared" si="5"/>
        <v>2</v>
      </c>
      <c r="C64" s="215">
        <f t="shared" si="18"/>
        <v>0.22850318253040314</v>
      </c>
      <c r="D64" s="295">
        <f t="shared" si="6"/>
      </c>
      <c r="E64" s="292"/>
      <c r="F64" s="213">
        <f t="shared" si="23"/>
      </c>
      <c r="G64" s="214" t="e">
        <f t="shared" si="24"/>
        <v>#N/A</v>
      </c>
      <c r="H64" s="214" t="e">
        <f>VLOOKUP(MID($F64,CHOOSE(CodeType,H$2,H$2,H$2+2*(G$2-COUNTIF($G64:G64,"~*")),H$3),3),GeneticCode,2,FALSE)</f>
        <v>#N/A</v>
      </c>
      <c r="I64" s="214" t="e">
        <f>VLOOKUP(MID($F64,CHOOSE(CodeType,I$2,I$2,I$2+2*(H$2-COUNTIF($G64:H64,"~*")),I$3),3),GeneticCode,2,FALSE)</f>
        <v>#N/A</v>
      </c>
      <c r="J64" s="214" t="e">
        <f>VLOOKUP(MID($F64,CHOOSE(CodeType,J$2,J$2,J$2+2*(I$2-COUNTIF($G64:I64,"~*")),J$3),3),GeneticCode,2,FALSE)</f>
        <v>#N/A</v>
      </c>
      <c r="K64" s="214" t="e">
        <f>VLOOKUP(MID($F64,CHOOSE(CodeType,K$2,K$2,K$2+2*(J$2-COUNTIF($G64:J64,"~*")),K$3),3),GeneticCode,2,FALSE)</f>
        <v>#N/A</v>
      </c>
      <c r="L64" s="214" t="e">
        <f>VLOOKUP(MID($F64,CHOOSE(CodeType,L$2,L$2,L$2+2*(K$2-COUNTIF($G64:K64,"~*")),L$3),3),GeneticCode,2,FALSE)</f>
        <v>#N/A</v>
      </c>
      <c r="M64" s="214" t="e">
        <f>VLOOKUP(MID($F64,CHOOSE(CodeType,M$2,M$2,M$2+2*(L$2-COUNTIF($G64:L64,"~*")),M$3),3),GeneticCode,2,FALSE)</f>
        <v>#N/A</v>
      </c>
      <c r="N64" s="214" t="e">
        <f>VLOOKUP(MID($F64,CHOOSE(CodeType,N$2,N$2,N$2+2*(M$2-COUNTIF($G64:M64,"~*")),N$3),3),GeneticCode,2,FALSE)</f>
        <v>#N/A</v>
      </c>
      <c r="O64" s="214" t="e">
        <f>VLOOKUP(MID($F64,CHOOSE(CodeType,O$2,O$2,O$2+2*(N$2-COUNTIF($G64:N64,"~*")),O$3),3),GeneticCode,2,FALSE)</f>
        <v>#N/A</v>
      </c>
      <c r="P64" s="214" t="e">
        <f>VLOOKUP(MID($F64,CHOOSE(CodeType,P$2,P$2,P$2+2*(O$2-COUNTIF($G64:O64,"~*")),P$3),3),GeneticCode,2,FALSE)</f>
        <v>#N/A</v>
      </c>
      <c r="Q64" s="214" t="e">
        <f>VLOOKUP(MID($F64,CHOOSE(CodeType,Q$2,Q$2,Q$2+2*(P$2-COUNTIF($G64:P64,"~*")),Q$3),3),GeneticCode,2,FALSE)</f>
        <v>#N/A</v>
      </c>
      <c r="R64" s="214" t="e">
        <f>VLOOKUP(MID($F64,CHOOSE(CodeType,R$2,R$2,R$2+2*(Q$2-COUNTIF($G64:Q64,"~*")),R$3),3),GeneticCode,2,FALSE)</f>
        <v>#N/A</v>
      </c>
      <c r="S64" s="214" t="e">
        <f>VLOOKUP(MID($F64,CHOOSE(CodeType,S$2,S$2,S$2+2*(R$2-COUNTIF($G64:R64,"~*")),S$3),3),GeneticCode,2,FALSE)</f>
        <v>#N/A</v>
      </c>
      <c r="T64" s="214" t="e">
        <f>VLOOKUP(MID($F64,CHOOSE(CodeType,T$2,T$2,T$2+2*(S$2-COUNTIF($G64:S64,"~*")),T$3),3),GeneticCode,2,FALSE)</f>
        <v>#N/A</v>
      </c>
      <c r="U64" s="214" t="e">
        <f>VLOOKUP(MID($F64,CHOOSE(CodeType,U$2,U$2,U$2+2*(T$2-COUNTIF($G64:T64,"~*")),U$3),3),GeneticCode,2,FALSE)</f>
        <v>#N/A</v>
      </c>
      <c r="V64" s="214" t="e">
        <f>VLOOKUP(MID($F64,CHOOSE(CodeType,V$2,V$2,V$2+2*(U$2-COUNTIF($G64:U64,"~*")),V$3),3),GeneticCode,2,FALSE)</f>
        <v>#N/A</v>
      </c>
      <c r="W64" s="214" t="e">
        <f>VLOOKUP(MID($F64,CHOOSE(CodeType,W$2,W$2,W$2+2*(V$2-COUNTIF($G64:V64,"~*")),W$3),3),GeneticCode,2,FALSE)</f>
        <v>#N/A</v>
      </c>
      <c r="X64" s="214" t="e">
        <f>VLOOKUP(MID($F64,CHOOSE(CodeType,X$2,X$2,X$2+2*(W$2-COUNTIF($G64:W64,"~*")),X$3),3),GeneticCode,2,FALSE)</f>
        <v>#N/A</v>
      </c>
      <c r="Y64" s="214" t="e">
        <f>VLOOKUP(MID($F64,CHOOSE(CodeType,Y$2,Y$2,Y$2+2*(X$2-COUNTIF($G64:X64,"~*")),Y$3),3),GeneticCode,2,FALSE)</f>
        <v>#N/A</v>
      </c>
      <c r="Z64" s="214" t="e">
        <f>VLOOKUP(MID($F64,CHOOSE(CodeType,Z$2,Z$2,Z$2+2*(Y$2-COUNTIF($G64:Y64,"~*")),Z$3),3),GeneticCode,2,FALSE)</f>
        <v>#N/A</v>
      </c>
      <c r="AA64" s="211" t="e">
        <f t="shared" si="25"/>
        <v>#N/A</v>
      </c>
      <c r="AB64" s="215" t="e">
        <f t="shared" si="7"/>
        <v>#N/A</v>
      </c>
      <c r="AC64" s="306">
        <f t="shared" si="8"/>
      </c>
      <c r="AD64" s="307"/>
      <c r="AE64" s="3"/>
      <c r="AF64" s="217">
        <f t="shared" si="9"/>
      </c>
      <c r="AG64" s="218">
        <f t="shared" si="10"/>
      </c>
      <c r="AH64" s="218">
        <f t="shared" si="11"/>
      </c>
      <c r="AI64" s="218">
        <f t="shared" si="12"/>
      </c>
      <c r="AJ64" s="219">
        <f t="shared" si="13"/>
      </c>
      <c r="AK64" s="220">
        <f t="shared" si="14"/>
      </c>
      <c r="AL64" s="219">
        <f t="shared" si="15"/>
      </c>
      <c r="AM64" s="314">
        <f t="shared" si="16"/>
      </c>
      <c r="AN64" s="315"/>
      <c r="AP64" s="223" t="str">
        <f t="shared" si="26"/>
        <v>GUG</v>
      </c>
      <c r="AQ64" s="223" t="str">
        <f t="shared" si="27"/>
        <v>?</v>
      </c>
    </row>
    <row r="65" spans="1:43" ht="15.75">
      <c r="A65" s="211">
        <f t="shared" si="17"/>
        <v>0.9570251093246043</v>
      </c>
      <c r="B65" s="214">
        <f t="shared" si="5"/>
        <v>3</v>
      </c>
      <c r="C65" s="215">
        <f t="shared" si="18"/>
        <v>0.7066283691674471</v>
      </c>
      <c r="D65" s="295">
        <f t="shared" si="6"/>
      </c>
      <c r="E65" s="292"/>
      <c r="F65" s="213">
        <f t="shared" si="23"/>
      </c>
      <c r="G65" s="214" t="e">
        <f t="shared" si="24"/>
        <v>#N/A</v>
      </c>
      <c r="H65" s="214" t="e">
        <f>VLOOKUP(MID($F65,CHOOSE(CodeType,H$2,H$2,H$2+2*(G$2-COUNTIF($G65:G65,"~*")),H$3),3),GeneticCode,2,FALSE)</f>
        <v>#N/A</v>
      </c>
      <c r="I65" s="214" t="e">
        <f>VLOOKUP(MID($F65,CHOOSE(CodeType,I$2,I$2,I$2+2*(H$2-COUNTIF($G65:H65,"~*")),I$3),3),GeneticCode,2,FALSE)</f>
        <v>#N/A</v>
      </c>
      <c r="J65" s="214" t="e">
        <f>VLOOKUP(MID($F65,CHOOSE(CodeType,J$2,J$2,J$2+2*(I$2-COUNTIF($G65:I65,"~*")),J$3),3),GeneticCode,2,FALSE)</f>
        <v>#N/A</v>
      </c>
      <c r="K65" s="214" t="e">
        <f>VLOOKUP(MID($F65,CHOOSE(CodeType,K$2,K$2,K$2+2*(J$2-COUNTIF($G65:J65,"~*")),K$3),3),GeneticCode,2,FALSE)</f>
        <v>#N/A</v>
      </c>
      <c r="L65" s="214" t="e">
        <f>VLOOKUP(MID($F65,CHOOSE(CodeType,L$2,L$2,L$2+2*(K$2-COUNTIF($G65:K65,"~*")),L$3),3),GeneticCode,2,FALSE)</f>
        <v>#N/A</v>
      </c>
      <c r="M65" s="214" t="e">
        <f>VLOOKUP(MID($F65,CHOOSE(CodeType,M$2,M$2,M$2+2*(L$2-COUNTIF($G65:L65,"~*")),M$3),3),GeneticCode,2,FALSE)</f>
        <v>#N/A</v>
      </c>
      <c r="N65" s="214" t="e">
        <f>VLOOKUP(MID($F65,CHOOSE(CodeType,N$2,N$2,N$2+2*(M$2-COUNTIF($G65:M65,"~*")),N$3),3),GeneticCode,2,FALSE)</f>
        <v>#N/A</v>
      </c>
      <c r="O65" s="214" t="e">
        <f>VLOOKUP(MID($F65,CHOOSE(CodeType,O$2,O$2,O$2+2*(N$2-COUNTIF($G65:N65,"~*")),O$3),3),GeneticCode,2,FALSE)</f>
        <v>#N/A</v>
      </c>
      <c r="P65" s="214" t="e">
        <f>VLOOKUP(MID($F65,CHOOSE(CodeType,P$2,P$2,P$2+2*(O$2-COUNTIF($G65:O65,"~*")),P$3),3),GeneticCode,2,FALSE)</f>
        <v>#N/A</v>
      </c>
      <c r="Q65" s="214" t="e">
        <f>VLOOKUP(MID($F65,CHOOSE(CodeType,Q$2,Q$2,Q$2+2*(P$2-COUNTIF($G65:P65,"~*")),Q$3),3),GeneticCode,2,FALSE)</f>
        <v>#N/A</v>
      </c>
      <c r="R65" s="214" t="e">
        <f>VLOOKUP(MID($F65,CHOOSE(CodeType,R$2,R$2,R$2+2*(Q$2-COUNTIF($G65:Q65,"~*")),R$3),3),GeneticCode,2,FALSE)</f>
        <v>#N/A</v>
      </c>
      <c r="S65" s="214" t="e">
        <f>VLOOKUP(MID($F65,CHOOSE(CodeType,S$2,S$2,S$2+2*(R$2-COUNTIF($G65:R65,"~*")),S$3),3),GeneticCode,2,FALSE)</f>
        <v>#N/A</v>
      </c>
      <c r="T65" s="214" t="e">
        <f>VLOOKUP(MID($F65,CHOOSE(CodeType,T$2,T$2,T$2+2*(S$2-COUNTIF($G65:S65,"~*")),T$3),3),GeneticCode,2,FALSE)</f>
        <v>#N/A</v>
      </c>
      <c r="U65" s="214" t="e">
        <f>VLOOKUP(MID($F65,CHOOSE(CodeType,U$2,U$2,U$2+2*(T$2-COUNTIF($G65:T65,"~*")),U$3),3),GeneticCode,2,FALSE)</f>
        <v>#N/A</v>
      </c>
      <c r="V65" s="214" t="e">
        <f>VLOOKUP(MID($F65,CHOOSE(CodeType,V$2,V$2,V$2+2*(U$2-COUNTIF($G65:U65,"~*")),V$3),3),GeneticCode,2,FALSE)</f>
        <v>#N/A</v>
      </c>
      <c r="W65" s="214" t="e">
        <f>VLOOKUP(MID($F65,CHOOSE(CodeType,W$2,W$2,W$2+2*(V$2-COUNTIF($G65:V65,"~*")),W$3),3),GeneticCode,2,FALSE)</f>
        <v>#N/A</v>
      </c>
      <c r="X65" s="214" t="e">
        <f>VLOOKUP(MID($F65,CHOOSE(CodeType,X$2,X$2,X$2+2*(W$2-COUNTIF($G65:W65,"~*")),X$3),3),GeneticCode,2,FALSE)</f>
        <v>#N/A</v>
      </c>
      <c r="Y65" s="214" t="e">
        <f>VLOOKUP(MID($F65,CHOOSE(CodeType,Y$2,Y$2,Y$2+2*(X$2-COUNTIF($G65:X65,"~*")),Y$3),3),GeneticCode,2,FALSE)</f>
        <v>#N/A</v>
      </c>
      <c r="Z65" s="214" t="e">
        <f>VLOOKUP(MID($F65,CHOOSE(CodeType,Z$2,Z$2,Z$2+2*(Y$2-COUNTIF($G65:Y65,"~*")),Z$3),3),GeneticCode,2,FALSE)</f>
        <v>#N/A</v>
      </c>
      <c r="AA65" s="211" t="e">
        <f t="shared" si="25"/>
        <v>#N/A</v>
      </c>
      <c r="AB65" s="215" t="e">
        <f t="shared" si="7"/>
        <v>#N/A</v>
      </c>
      <c r="AC65" s="306">
        <f t="shared" si="8"/>
      </c>
      <c r="AD65" s="307"/>
      <c r="AE65" s="3"/>
      <c r="AF65" s="217">
        <f t="shared" si="9"/>
      </c>
      <c r="AG65" s="218">
        <f t="shared" si="10"/>
      </c>
      <c r="AH65" s="218">
        <f t="shared" si="11"/>
      </c>
      <c r="AI65" s="218">
        <f t="shared" si="12"/>
      </c>
      <c r="AJ65" s="219">
        <f t="shared" si="13"/>
      </c>
      <c r="AK65" s="220">
        <f t="shared" si="14"/>
      </c>
      <c r="AL65" s="219">
        <f t="shared" si="15"/>
      </c>
      <c r="AM65" s="314">
        <f t="shared" si="16"/>
      </c>
      <c r="AN65" s="315"/>
      <c r="AP65" s="223" t="str">
        <f t="shared" si="26"/>
        <v>GUU</v>
      </c>
      <c r="AQ65" s="223" t="str">
        <f t="shared" si="27"/>
        <v>?</v>
      </c>
    </row>
    <row r="66" spans="1:43" ht="15.75">
      <c r="A66" s="211">
        <f t="shared" si="17"/>
        <v>0.9199314340949059</v>
      </c>
      <c r="B66" s="214">
        <f t="shared" si="5"/>
        <v>3</v>
      </c>
      <c r="C66" s="215">
        <f t="shared" si="18"/>
        <v>0.2539342399686575</v>
      </c>
      <c r="D66" s="295">
        <f t="shared" si="6"/>
      </c>
      <c r="E66" s="292"/>
      <c r="F66" s="213">
        <f t="shared" si="23"/>
      </c>
      <c r="G66" s="214" t="e">
        <f t="shared" si="24"/>
        <v>#N/A</v>
      </c>
      <c r="H66" s="214" t="e">
        <f>VLOOKUP(MID($F66,CHOOSE(CodeType,H$2,H$2,H$2+2*(G$2-COUNTIF($G66:G66,"~*")),H$3),3),GeneticCode,2,FALSE)</f>
        <v>#N/A</v>
      </c>
      <c r="I66" s="214" t="e">
        <f>VLOOKUP(MID($F66,CHOOSE(CodeType,I$2,I$2,I$2+2*(H$2-COUNTIF($G66:H66,"~*")),I$3),3),GeneticCode,2,FALSE)</f>
        <v>#N/A</v>
      </c>
      <c r="J66" s="214" t="e">
        <f>VLOOKUP(MID($F66,CHOOSE(CodeType,J$2,J$2,J$2+2*(I$2-COUNTIF($G66:I66,"~*")),J$3),3),GeneticCode,2,FALSE)</f>
        <v>#N/A</v>
      </c>
      <c r="K66" s="214" t="e">
        <f>VLOOKUP(MID($F66,CHOOSE(CodeType,K$2,K$2,K$2+2*(J$2-COUNTIF($G66:J66,"~*")),K$3),3),GeneticCode,2,FALSE)</f>
        <v>#N/A</v>
      </c>
      <c r="L66" s="214" t="e">
        <f>VLOOKUP(MID($F66,CHOOSE(CodeType,L$2,L$2,L$2+2*(K$2-COUNTIF($G66:K66,"~*")),L$3),3),GeneticCode,2,FALSE)</f>
        <v>#N/A</v>
      </c>
      <c r="M66" s="214" t="e">
        <f>VLOOKUP(MID($F66,CHOOSE(CodeType,M$2,M$2,M$2+2*(L$2-COUNTIF($G66:L66,"~*")),M$3),3),GeneticCode,2,FALSE)</f>
        <v>#N/A</v>
      </c>
      <c r="N66" s="214" t="e">
        <f>VLOOKUP(MID($F66,CHOOSE(CodeType,N$2,N$2,N$2+2*(M$2-COUNTIF($G66:M66,"~*")),N$3),3),GeneticCode,2,FALSE)</f>
        <v>#N/A</v>
      </c>
      <c r="O66" s="214" t="e">
        <f>VLOOKUP(MID($F66,CHOOSE(CodeType,O$2,O$2,O$2+2*(N$2-COUNTIF($G66:N66,"~*")),O$3),3),GeneticCode,2,FALSE)</f>
        <v>#N/A</v>
      </c>
      <c r="P66" s="214" t="e">
        <f>VLOOKUP(MID($F66,CHOOSE(CodeType,P$2,P$2,P$2+2*(O$2-COUNTIF($G66:O66,"~*")),P$3),3),GeneticCode,2,FALSE)</f>
        <v>#N/A</v>
      </c>
      <c r="Q66" s="214" t="e">
        <f>VLOOKUP(MID($F66,CHOOSE(CodeType,Q$2,Q$2,Q$2+2*(P$2-COUNTIF($G66:P66,"~*")),Q$3),3),GeneticCode,2,FALSE)</f>
        <v>#N/A</v>
      </c>
      <c r="R66" s="214" t="e">
        <f>VLOOKUP(MID($F66,CHOOSE(CodeType,R$2,R$2,R$2+2*(Q$2-COUNTIF($G66:Q66,"~*")),R$3),3),GeneticCode,2,FALSE)</f>
        <v>#N/A</v>
      </c>
      <c r="S66" s="214" t="e">
        <f>VLOOKUP(MID($F66,CHOOSE(CodeType,S$2,S$2,S$2+2*(R$2-COUNTIF($G66:R66,"~*")),S$3),3),GeneticCode,2,FALSE)</f>
        <v>#N/A</v>
      </c>
      <c r="T66" s="214" t="e">
        <f>VLOOKUP(MID($F66,CHOOSE(CodeType,T$2,T$2,T$2+2*(S$2-COUNTIF($G66:S66,"~*")),T$3),3),GeneticCode,2,FALSE)</f>
        <v>#N/A</v>
      </c>
      <c r="U66" s="214" t="e">
        <f>VLOOKUP(MID($F66,CHOOSE(CodeType,U$2,U$2,U$2+2*(T$2-COUNTIF($G66:T66,"~*")),U$3),3),GeneticCode,2,FALSE)</f>
        <v>#N/A</v>
      </c>
      <c r="V66" s="214" t="e">
        <f>VLOOKUP(MID($F66,CHOOSE(CodeType,V$2,V$2,V$2+2*(U$2-COUNTIF($G66:U66,"~*")),V$3),3),GeneticCode,2,FALSE)</f>
        <v>#N/A</v>
      </c>
      <c r="W66" s="214" t="e">
        <f>VLOOKUP(MID($F66,CHOOSE(CodeType,W$2,W$2,W$2+2*(V$2-COUNTIF($G66:V66,"~*")),W$3),3),GeneticCode,2,FALSE)</f>
        <v>#N/A</v>
      </c>
      <c r="X66" s="214" t="e">
        <f>VLOOKUP(MID($F66,CHOOSE(CodeType,X$2,X$2,X$2+2*(W$2-COUNTIF($G66:W66,"~*")),X$3),3),GeneticCode,2,FALSE)</f>
        <v>#N/A</v>
      </c>
      <c r="Y66" s="214" t="e">
        <f>VLOOKUP(MID($F66,CHOOSE(CodeType,Y$2,Y$2,Y$2+2*(X$2-COUNTIF($G66:X66,"~*")),Y$3),3),GeneticCode,2,FALSE)</f>
        <v>#N/A</v>
      </c>
      <c r="Z66" s="214" t="e">
        <f>VLOOKUP(MID($F66,CHOOSE(CodeType,Z$2,Z$2,Z$2+2*(Y$2-COUNTIF($G66:Y66,"~*")),Z$3),3),GeneticCode,2,FALSE)</f>
        <v>#N/A</v>
      </c>
      <c r="AA66" s="211" t="e">
        <f t="shared" si="25"/>
        <v>#N/A</v>
      </c>
      <c r="AB66" s="215" t="e">
        <f t="shared" si="7"/>
        <v>#N/A</v>
      </c>
      <c r="AC66" s="306">
        <f t="shared" si="8"/>
      </c>
      <c r="AD66" s="307"/>
      <c r="AE66" s="3"/>
      <c r="AF66" s="217">
        <f t="shared" si="9"/>
      </c>
      <c r="AG66" s="218">
        <f t="shared" si="10"/>
      </c>
      <c r="AH66" s="218">
        <f t="shared" si="11"/>
      </c>
      <c r="AI66" s="218">
        <f t="shared" si="12"/>
      </c>
      <c r="AJ66" s="219">
        <f t="shared" si="13"/>
      </c>
      <c r="AK66" s="220">
        <f t="shared" si="14"/>
      </c>
      <c r="AL66" s="219">
        <f t="shared" si="15"/>
      </c>
      <c r="AM66" s="314">
        <f t="shared" si="16"/>
      </c>
      <c r="AN66" s="315"/>
      <c r="AP66" s="223" t="str">
        <f>AV2</f>
        <v>UAA</v>
      </c>
      <c r="AQ66" s="223" t="str">
        <f>IF(ISBLANK(AW2),"?",AW2)</f>
        <v>?</v>
      </c>
    </row>
    <row r="67" spans="1:43" ht="15.75">
      <c r="A67" s="211">
        <f t="shared" si="17"/>
        <v>0.48799621732905507</v>
      </c>
      <c r="B67" s="214">
        <f t="shared" si="5"/>
        <v>2</v>
      </c>
      <c r="C67" s="215">
        <f t="shared" si="18"/>
        <v>0.4328828975558281</v>
      </c>
      <c r="D67" s="295">
        <f t="shared" si="6"/>
      </c>
      <c r="E67" s="292"/>
      <c r="F67" s="213">
        <f t="shared" si="23"/>
      </c>
      <c r="G67" s="214" t="e">
        <f t="shared" si="24"/>
        <v>#N/A</v>
      </c>
      <c r="H67" s="214" t="e">
        <f>VLOOKUP(MID($F67,CHOOSE(CodeType,H$2,H$2,H$2+2*(G$2-COUNTIF($G67:G67,"~*")),H$3),3),GeneticCode,2,FALSE)</f>
        <v>#N/A</v>
      </c>
      <c r="I67" s="214" t="e">
        <f>VLOOKUP(MID($F67,CHOOSE(CodeType,I$2,I$2,I$2+2*(H$2-COUNTIF($G67:H67,"~*")),I$3),3),GeneticCode,2,FALSE)</f>
        <v>#N/A</v>
      </c>
      <c r="J67" s="214" t="e">
        <f>VLOOKUP(MID($F67,CHOOSE(CodeType,J$2,J$2,J$2+2*(I$2-COUNTIF($G67:I67,"~*")),J$3),3),GeneticCode,2,FALSE)</f>
        <v>#N/A</v>
      </c>
      <c r="K67" s="214" t="e">
        <f>VLOOKUP(MID($F67,CHOOSE(CodeType,K$2,K$2,K$2+2*(J$2-COUNTIF($G67:J67,"~*")),K$3),3),GeneticCode,2,FALSE)</f>
        <v>#N/A</v>
      </c>
      <c r="L67" s="214" t="e">
        <f>VLOOKUP(MID($F67,CHOOSE(CodeType,L$2,L$2,L$2+2*(K$2-COUNTIF($G67:K67,"~*")),L$3),3),GeneticCode,2,FALSE)</f>
        <v>#N/A</v>
      </c>
      <c r="M67" s="214" t="e">
        <f>VLOOKUP(MID($F67,CHOOSE(CodeType,M$2,M$2,M$2+2*(L$2-COUNTIF($G67:L67,"~*")),M$3),3),GeneticCode,2,FALSE)</f>
        <v>#N/A</v>
      </c>
      <c r="N67" s="214" t="e">
        <f>VLOOKUP(MID($F67,CHOOSE(CodeType,N$2,N$2,N$2+2*(M$2-COUNTIF($G67:M67,"~*")),N$3),3),GeneticCode,2,FALSE)</f>
        <v>#N/A</v>
      </c>
      <c r="O67" s="214" t="e">
        <f>VLOOKUP(MID($F67,CHOOSE(CodeType,O$2,O$2,O$2+2*(N$2-COUNTIF($G67:N67,"~*")),O$3),3),GeneticCode,2,FALSE)</f>
        <v>#N/A</v>
      </c>
      <c r="P67" s="214" t="e">
        <f>VLOOKUP(MID($F67,CHOOSE(CodeType,P$2,P$2,P$2+2*(O$2-COUNTIF($G67:O67,"~*")),P$3),3),GeneticCode,2,FALSE)</f>
        <v>#N/A</v>
      </c>
      <c r="Q67" s="214" t="e">
        <f>VLOOKUP(MID($F67,CHOOSE(CodeType,Q$2,Q$2,Q$2+2*(P$2-COUNTIF($G67:P67,"~*")),Q$3),3),GeneticCode,2,FALSE)</f>
        <v>#N/A</v>
      </c>
      <c r="R67" s="214" t="e">
        <f>VLOOKUP(MID($F67,CHOOSE(CodeType,R$2,R$2,R$2+2*(Q$2-COUNTIF($G67:Q67,"~*")),R$3),3),GeneticCode,2,FALSE)</f>
        <v>#N/A</v>
      </c>
      <c r="S67" s="214" t="e">
        <f>VLOOKUP(MID($F67,CHOOSE(CodeType,S$2,S$2,S$2+2*(R$2-COUNTIF($G67:R67,"~*")),S$3),3),GeneticCode,2,FALSE)</f>
        <v>#N/A</v>
      </c>
      <c r="T67" s="214" t="e">
        <f>VLOOKUP(MID($F67,CHOOSE(CodeType,T$2,T$2,T$2+2*(S$2-COUNTIF($G67:S67,"~*")),T$3),3),GeneticCode,2,FALSE)</f>
        <v>#N/A</v>
      </c>
      <c r="U67" s="214" t="e">
        <f>VLOOKUP(MID($F67,CHOOSE(CodeType,U$2,U$2,U$2+2*(T$2-COUNTIF($G67:T67,"~*")),U$3),3),GeneticCode,2,FALSE)</f>
        <v>#N/A</v>
      </c>
      <c r="V67" s="214" t="e">
        <f>VLOOKUP(MID($F67,CHOOSE(CodeType,V$2,V$2,V$2+2*(U$2-COUNTIF($G67:U67,"~*")),V$3),3),GeneticCode,2,FALSE)</f>
        <v>#N/A</v>
      </c>
      <c r="W67" s="214" t="e">
        <f>VLOOKUP(MID($F67,CHOOSE(CodeType,W$2,W$2,W$2+2*(V$2-COUNTIF($G67:V67,"~*")),W$3),3),GeneticCode,2,FALSE)</f>
        <v>#N/A</v>
      </c>
      <c r="X67" s="214" t="e">
        <f>VLOOKUP(MID($F67,CHOOSE(CodeType,X$2,X$2,X$2+2*(W$2-COUNTIF($G67:W67,"~*")),X$3),3),GeneticCode,2,FALSE)</f>
        <v>#N/A</v>
      </c>
      <c r="Y67" s="214" t="e">
        <f>VLOOKUP(MID($F67,CHOOSE(CodeType,Y$2,Y$2,Y$2+2*(X$2-COUNTIF($G67:X67,"~*")),Y$3),3),GeneticCode,2,FALSE)</f>
        <v>#N/A</v>
      </c>
      <c r="Z67" s="214" t="e">
        <f>VLOOKUP(MID($F67,CHOOSE(CodeType,Z$2,Z$2,Z$2+2*(Y$2-COUNTIF($G67:Y67,"~*")),Z$3),3),GeneticCode,2,FALSE)</f>
        <v>#N/A</v>
      </c>
      <c r="AA67" s="211" t="e">
        <f t="shared" si="25"/>
        <v>#N/A</v>
      </c>
      <c r="AB67" s="215" t="e">
        <f t="shared" si="7"/>
        <v>#N/A</v>
      </c>
      <c r="AC67" s="306">
        <f t="shared" si="8"/>
      </c>
      <c r="AD67" s="307"/>
      <c r="AE67" s="3"/>
      <c r="AF67" s="217">
        <f t="shared" si="9"/>
      </c>
      <c r="AG67" s="218">
        <f t="shared" si="10"/>
      </c>
      <c r="AH67" s="218">
        <f t="shared" si="11"/>
      </c>
      <c r="AI67" s="218">
        <f t="shared" si="12"/>
      </c>
      <c r="AJ67" s="219">
        <f t="shared" si="13"/>
      </c>
      <c r="AK67" s="220">
        <f t="shared" si="14"/>
      </c>
      <c r="AL67" s="219">
        <f t="shared" si="15"/>
      </c>
      <c r="AM67" s="314">
        <f t="shared" si="16"/>
      </c>
      <c r="AN67" s="315"/>
      <c r="AP67" s="223" t="str">
        <f>AV3</f>
        <v>UAC</v>
      </c>
      <c r="AQ67" s="223" t="str">
        <f>IF(ISBLANK(AW3),"?",AW3)</f>
        <v>?</v>
      </c>
    </row>
    <row r="68" spans="1:43" ht="15.75">
      <c r="A68" s="211">
        <f t="shared" si="17"/>
        <v>0.028750962112098932</v>
      </c>
      <c r="B68" s="214">
        <f t="shared" si="5"/>
        <v>1</v>
      </c>
      <c r="C68" s="215">
        <f t="shared" si="18"/>
        <v>0.8300442946492694</v>
      </c>
      <c r="D68" s="295">
        <f t="shared" si="6"/>
      </c>
      <c r="E68" s="292"/>
      <c r="F68" s="213">
        <f t="shared" si="23"/>
      </c>
      <c r="G68" s="214" t="e">
        <f t="shared" si="24"/>
        <v>#N/A</v>
      </c>
      <c r="H68" s="214" t="e">
        <f>VLOOKUP(MID($F68,CHOOSE(CodeType,H$2,H$2,H$2+2*(G$2-COUNTIF($G68:G68,"~*")),H$3),3),GeneticCode,2,FALSE)</f>
        <v>#N/A</v>
      </c>
      <c r="I68" s="214" t="e">
        <f>VLOOKUP(MID($F68,CHOOSE(CodeType,I$2,I$2,I$2+2*(H$2-COUNTIF($G68:H68,"~*")),I$3),3),GeneticCode,2,FALSE)</f>
        <v>#N/A</v>
      </c>
      <c r="J68" s="214" t="e">
        <f>VLOOKUP(MID($F68,CHOOSE(CodeType,J$2,J$2,J$2+2*(I$2-COUNTIF($G68:I68,"~*")),J$3),3),GeneticCode,2,FALSE)</f>
        <v>#N/A</v>
      </c>
      <c r="K68" s="214" t="e">
        <f>VLOOKUP(MID($F68,CHOOSE(CodeType,K$2,K$2,K$2+2*(J$2-COUNTIF($G68:J68,"~*")),K$3),3),GeneticCode,2,FALSE)</f>
        <v>#N/A</v>
      </c>
      <c r="L68" s="214" t="e">
        <f>VLOOKUP(MID($F68,CHOOSE(CodeType,L$2,L$2,L$2+2*(K$2-COUNTIF($G68:K68,"~*")),L$3),3),GeneticCode,2,FALSE)</f>
        <v>#N/A</v>
      </c>
      <c r="M68" s="214" t="e">
        <f>VLOOKUP(MID($F68,CHOOSE(CodeType,M$2,M$2,M$2+2*(L$2-COUNTIF($G68:L68,"~*")),M$3),3),GeneticCode,2,FALSE)</f>
        <v>#N/A</v>
      </c>
      <c r="N68" s="214" t="e">
        <f>VLOOKUP(MID($F68,CHOOSE(CodeType,N$2,N$2,N$2+2*(M$2-COUNTIF($G68:M68,"~*")),N$3),3),GeneticCode,2,FALSE)</f>
        <v>#N/A</v>
      </c>
      <c r="O68" s="214" t="e">
        <f>VLOOKUP(MID($F68,CHOOSE(CodeType,O$2,O$2,O$2+2*(N$2-COUNTIF($G68:N68,"~*")),O$3),3),GeneticCode,2,FALSE)</f>
        <v>#N/A</v>
      </c>
      <c r="P68" s="214" t="e">
        <f>VLOOKUP(MID($F68,CHOOSE(CodeType,P$2,P$2,P$2+2*(O$2-COUNTIF($G68:O68,"~*")),P$3),3),GeneticCode,2,FALSE)</f>
        <v>#N/A</v>
      </c>
      <c r="Q68" s="214" t="e">
        <f>VLOOKUP(MID($F68,CHOOSE(CodeType,Q$2,Q$2,Q$2+2*(P$2-COUNTIF($G68:P68,"~*")),Q$3),3),GeneticCode,2,FALSE)</f>
        <v>#N/A</v>
      </c>
      <c r="R68" s="214" t="e">
        <f>VLOOKUP(MID($F68,CHOOSE(CodeType,R$2,R$2,R$2+2*(Q$2-COUNTIF($G68:Q68,"~*")),R$3),3),GeneticCode,2,FALSE)</f>
        <v>#N/A</v>
      </c>
      <c r="S68" s="214" t="e">
        <f>VLOOKUP(MID($F68,CHOOSE(CodeType,S$2,S$2,S$2+2*(R$2-COUNTIF($G68:R68,"~*")),S$3),3),GeneticCode,2,FALSE)</f>
        <v>#N/A</v>
      </c>
      <c r="T68" s="214" t="e">
        <f>VLOOKUP(MID($F68,CHOOSE(CodeType,T$2,T$2,T$2+2*(S$2-COUNTIF($G68:S68,"~*")),T$3),3),GeneticCode,2,FALSE)</f>
        <v>#N/A</v>
      </c>
      <c r="U68" s="214" t="e">
        <f>VLOOKUP(MID($F68,CHOOSE(CodeType,U$2,U$2,U$2+2*(T$2-COUNTIF($G68:T68,"~*")),U$3),3),GeneticCode,2,FALSE)</f>
        <v>#N/A</v>
      </c>
      <c r="V68" s="214" t="e">
        <f>VLOOKUP(MID($F68,CHOOSE(CodeType,V$2,V$2,V$2+2*(U$2-COUNTIF($G68:U68,"~*")),V$3),3),GeneticCode,2,FALSE)</f>
        <v>#N/A</v>
      </c>
      <c r="W68" s="214" t="e">
        <f>VLOOKUP(MID($F68,CHOOSE(CodeType,W$2,W$2,W$2+2*(V$2-COUNTIF($G68:V68,"~*")),W$3),3),GeneticCode,2,FALSE)</f>
        <v>#N/A</v>
      </c>
      <c r="X68" s="214" t="e">
        <f>VLOOKUP(MID($F68,CHOOSE(CodeType,X$2,X$2,X$2+2*(W$2-COUNTIF($G68:W68,"~*")),X$3),3),GeneticCode,2,FALSE)</f>
        <v>#N/A</v>
      </c>
      <c r="Y68" s="214" t="e">
        <f>VLOOKUP(MID($F68,CHOOSE(CodeType,Y$2,Y$2,Y$2+2*(X$2-COUNTIF($G68:X68,"~*")),Y$3),3),GeneticCode,2,FALSE)</f>
        <v>#N/A</v>
      </c>
      <c r="Z68" s="214" t="e">
        <f>VLOOKUP(MID($F68,CHOOSE(CodeType,Z$2,Z$2,Z$2+2*(Y$2-COUNTIF($G68:Y68,"~*")),Z$3),3),GeneticCode,2,FALSE)</f>
        <v>#N/A</v>
      </c>
      <c r="AA68" s="211" t="e">
        <f t="shared" si="25"/>
        <v>#N/A</v>
      </c>
      <c r="AB68" s="215" t="e">
        <f t="shared" si="7"/>
        <v>#N/A</v>
      </c>
      <c r="AC68" s="306">
        <f t="shared" si="8"/>
      </c>
      <c r="AD68" s="307"/>
      <c r="AE68" s="3"/>
      <c r="AF68" s="217">
        <f t="shared" si="9"/>
      </c>
      <c r="AG68" s="218">
        <f t="shared" si="10"/>
      </c>
      <c r="AH68" s="218">
        <f t="shared" si="11"/>
      </c>
      <c r="AI68" s="218">
        <f t="shared" si="12"/>
      </c>
      <c r="AJ68" s="219">
        <f t="shared" si="13"/>
      </c>
      <c r="AK68" s="220">
        <f t="shared" si="14"/>
      </c>
      <c r="AL68" s="219">
        <f t="shared" si="15"/>
      </c>
      <c r="AM68" s="314">
        <f t="shared" si="16"/>
      </c>
      <c r="AN68" s="315"/>
      <c r="AP68" s="223" t="str">
        <f aca="true" t="shared" si="28" ref="AP68:AP81">AV4</f>
        <v>UAG</v>
      </c>
      <c r="AQ68" s="223" t="str">
        <f aca="true" t="shared" si="29" ref="AQ68:AQ81">IF(ISBLANK(AW4),"?",AW4)</f>
        <v>?</v>
      </c>
    </row>
    <row r="69" spans="1:43" ht="15.75">
      <c r="A69" s="211">
        <f t="shared" si="17"/>
        <v>0.19087072182446718</v>
      </c>
      <c r="B69" s="214">
        <f t="shared" si="5"/>
        <v>1</v>
      </c>
      <c r="C69" s="215">
        <f t="shared" si="18"/>
        <v>0.09663741244003177</v>
      </c>
      <c r="D69" s="295">
        <f t="shared" si="6"/>
      </c>
      <c r="E69" s="292"/>
      <c r="F69" s="213">
        <f t="shared" si="23"/>
      </c>
      <c r="G69" s="214" t="e">
        <f t="shared" si="24"/>
        <v>#N/A</v>
      </c>
      <c r="H69" s="214" t="e">
        <f>VLOOKUP(MID($F69,CHOOSE(CodeType,H$2,H$2,H$2+2*(G$2-COUNTIF($G69:G69,"~*")),H$3),3),GeneticCode,2,FALSE)</f>
        <v>#N/A</v>
      </c>
      <c r="I69" s="214" t="e">
        <f>VLOOKUP(MID($F69,CHOOSE(CodeType,I$2,I$2,I$2+2*(H$2-COUNTIF($G69:H69,"~*")),I$3),3),GeneticCode,2,FALSE)</f>
        <v>#N/A</v>
      </c>
      <c r="J69" s="214" t="e">
        <f>VLOOKUP(MID($F69,CHOOSE(CodeType,J$2,J$2,J$2+2*(I$2-COUNTIF($G69:I69,"~*")),J$3),3),GeneticCode,2,FALSE)</f>
        <v>#N/A</v>
      </c>
      <c r="K69" s="214" t="e">
        <f>VLOOKUP(MID($F69,CHOOSE(CodeType,K$2,K$2,K$2+2*(J$2-COUNTIF($G69:J69,"~*")),K$3),3),GeneticCode,2,FALSE)</f>
        <v>#N/A</v>
      </c>
      <c r="L69" s="214" t="e">
        <f>VLOOKUP(MID($F69,CHOOSE(CodeType,L$2,L$2,L$2+2*(K$2-COUNTIF($G69:K69,"~*")),L$3),3),GeneticCode,2,FALSE)</f>
        <v>#N/A</v>
      </c>
      <c r="M69" s="214" t="e">
        <f>VLOOKUP(MID($F69,CHOOSE(CodeType,M$2,M$2,M$2+2*(L$2-COUNTIF($G69:L69,"~*")),M$3),3),GeneticCode,2,FALSE)</f>
        <v>#N/A</v>
      </c>
      <c r="N69" s="214" t="e">
        <f>VLOOKUP(MID($F69,CHOOSE(CodeType,N$2,N$2,N$2+2*(M$2-COUNTIF($G69:M69,"~*")),N$3),3),GeneticCode,2,FALSE)</f>
        <v>#N/A</v>
      </c>
      <c r="O69" s="214" t="e">
        <f>VLOOKUP(MID($F69,CHOOSE(CodeType,O$2,O$2,O$2+2*(N$2-COUNTIF($G69:N69,"~*")),O$3),3),GeneticCode,2,FALSE)</f>
        <v>#N/A</v>
      </c>
      <c r="P69" s="214" t="e">
        <f>VLOOKUP(MID($F69,CHOOSE(CodeType,P$2,P$2,P$2+2*(O$2-COUNTIF($G69:O69,"~*")),P$3),3),GeneticCode,2,FALSE)</f>
        <v>#N/A</v>
      </c>
      <c r="Q69" s="214" t="e">
        <f>VLOOKUP(MID($F69,CHOOSE(CodeType,Q$2,Q$2,Q$2+2*(P$2-COUNTIF($G69:P69,"~*")),Q$3),3),GeneticCode,2,FALSE)</f>
        <v>#N/A</v>
      </c>
      <c r="R69" s="214" t="e">
        <f>VLOOKUP(MID($F69,CHOOSE(CodeType,R$2,R$2,R$2+2*(Q$2-COUNTIF($G69:Q69,"~*")),R$3),3),GeneticCode,2,FALSE)</f>
        <v>#N/A</v>
      </c>
      <c r="S69" s="214" t="e">
        <f>VLOOKUP(MID($F69,CHOOSE(CodeType,S$2,S$2,S$2+2*(R$2-COUNTIF($G69:R69,"~*")),S$3),3),GeneticCode,2,FALSE)</f>
        <v>#N/A</v>
      </c>
      <c r="T69" s="214" t="e">
        <f>VLOOKUP(MID($F69,CHOOSE(CodeType,T$2,T$2,T$2+2*(S$2-COUNTIF($G69:S69,"~*")),T$3),3),GeneticCode,2,FALSE)</f>
        <v>#N/A</v>
      </c>
      <c r="U69" s="214" t="e">
        <f>VLOOKUP(MID($F69,CHOOSE(CodeType,U$2,U$2,U$2+2*(T$2-COUNTIF($G69:T69,"~*")),U$3),3),GeneticCode,2,FALSE)</f>
        <v>#N/A</v>
      </c>
      <c r="V69" s="214" t="e">
        <f>VLOOKUP(MID($F69,CHOOSE(CodeType,V$2,V$2,V$2+2*(U$2-COUNTIF($G69:U69,"~*")),V$3),3),GeneticCode,2,FALSE)</f>
        <v>#N/A</v>
      </c>
      <c r="W69" s="214" t="e">
        <f>VLOOKUP(MID($F69,CHOOSE(CodeType,W$2,W$2,W$2+2*(V$2-COUNTIF($G69:V69,"~*")),W$3),3),GeneticCode,2,FALSE)</f>
        <v>#N/A</v>
      </c>
      <c r="X69" s="214" t="e">
        <f>VLOOKUP(MID($F69,CHOOSE(CodeType,X$2,X$2,X$2+2*(W$2-COUNTIF($G69:W69,"~*")),X$3),3),GeneticCode,2,FALSE)</f>
        <v>#N/A</v>
      </c>
      <c r="Y69" s="214" t="e">
        <f>VLOOKUP(MID($F69,CHOOSE(CodeType,Y$2,Y$2,Y$2+2*(X$2-COUNTIF($G69:X69,"~*")),Y$3),3),GeneticCode,2,FALSE)</f>
        <v>#N/A</v>
      </c>
      <c r="Z69" s="214" t="e">
        <f>VLOOKUP(MID($F69,CHOOSE(CodeType,Z$2,Z$2,Z$2+2*(Y$2-COUNTIF($G69:Y69,"~*")),Z$3),3),GeneticCode,2,FALSE)</f>
        <v>#N/A</v>
      </c>
      <c r="AA69" s="211" t="e">
        <f t="shared" si="25"/>
        <v>#N/A</v>
      </c>
      <c r="AB69" s="215" t="e">
        <f t="shared" si="7"/>
        <v>#N/A</v>
      </c>
      <c r="AC69" s="306">
        <f t="shared" si="8"/>
      </c>
      <c r="AD69" s="307"/>
      <c r="AE69" s="3"/>
      <c r="AF69" s="217">
        <f t="shared" si="9"/>
      </c>
      <c r="AG69" s="218">
        <f t="shared" si="10"/>
      </c>
      <c r="AH69" s="218">
        <f t="shared" si="11"/>
      </c>
      <c r="AI69" s="218">
        <f t="shared" si="12"/>
      </c>
      <c r="AJ69" s="219">
        <f t="shared" si="13"/>
      </c>
      <c r="AK69" s="220">
        <f t="shared" si="14"/>
      </c>
      <c r="AL69" s="219">
        <f t="shared" si="15"/>
      </c>
      <c r="AM69" s="314">
        <f t="shared" si="16"/>
      </c>
      <c r="AN69" s="315"/>
      <c r="AP69" s="223" t="str">
        <f t="shared" si="28"/>
        <v>UAU</v>
      </c>
      <c r="AQ69" s="223" t="str">
        <f t="shared" si="29"/>
        <v>?</v>
      </c>
    </row>
    <row r="70" spans="1:43" ht="15.75">
      <c r="A70" s="211">
        <f t="shared" si="17"/>
        <v>0.1950276792049408</v>
      </c>
      <c r="B70" s="214">
        <f t="shared" si="5"/>
        <v>1</v>
      </c>
      <c r="C70" s="215">
        <f t="shared" si="18"/>
        <v>0.8521160022355616</v>
      </c>
      <c r="D70" s="295">
        <f t="shared" si="6"/>
      </c>
      <c r="E70" s="292"/>
      <c r="F70" s="213">
        <f t="shared" si="23"/>
      </c>
      <c r="G70" s="214" t="e">
        <f t="shared" si="24"/>
        <v>#N/A</v>
      </c>
      <c r="H70" s="214" t="e">
        <f>VLOOKUP(MID($F70,CHOOSE(CodeType,H$2,H$2,H$2+2*(G$2-COUNTIF($G70:G70,"~*")),H$3),3),GeneticCode,2,FALSE)</f>
        <v>#N/A</v>
      </c>
      <c r="I70" s="214" t="e">
        <f>VLOOKUP(MID($F70,CHOOSE(CodeType,I$2,I$2,I$2+2*(H$2-COUNTIF($G70:H70,"~*")),I$3),3),GeneticCode,2,FALSE)</f>
        <v>#N/A</v>
      </c>
      <c r="J70" s="214" t="e">
        <f>VLOOKUP(MID($F70,CHOOSE(CodeType,J$2,J$2,J$2+2*(I$2-COUNTIF($G70:I70,"~*")),J$3),3),GeneticCode,2,FALSE)</f>
        <v>#N/A</v>
      </c>
      <c r="K70" s="214" t="e">
        <f>VLOOKUP(MID($F70,CHOOSE(CodeType,K$2,K$2,K$2+2*(J$2-COUNTIF($G70:J70,"~*")),K$3),3),GeneticCode,2,FALSE)</f>
        <v>#N/A</v>
      </c>
      <c r="L70" s="214" t="e">
        <f>VLOOKUP(MID($F70,CHOOSE(CodeType,L$2,L$2,L$2+2*(K$2-COUNTIF($G70:K70,"~*")),L$3),3),GeneticCode,2,FALSE)</f>
        <v>#N/A</v>
      </c>
      <c r="M70" s="214" t="e">
        <f>VLOOKUP(MID($F70,CHOOSE(CodeType,M$2,M$2,M$2+2*(L$2-COUNTIF($G70:L70,"~*")),M$3),3),GeneticCode,2,FALSE)</f>
        <v>#N/A</v>
      </c>
      <c r="N70" s="214" t="e">
        <f>VLOOKUP(MID($F70,CHOOSE(CodeType,N$2,N$2,N$2+2*(M$2-COUNTIF($G70:M70,"~*")),N$3),3),GeneticCode,2,FALSE)</f>
        <v>#N/A</v>
      </c>
      <c r="O70" s="214" t="e">
        <f>VLOOKUP(MID($F70,CHOOSE(CodeType,O$2,O$2,O$2+2*(N$2-COUNTIF($G70:N70,"~*")),O$3),3),GeneticCode,2,FALSE)</f>
        <v>#N/A</v>
      </c>
      <c r="P70" s="214" t="e">
        <f>VLOOKUP(MID($F70,CHOOSE(CodeType,P$2,P$2,P$2+2*(O$2-COUNTIF($G70:O70,"~*")),P$3),3),GeneticCode,2,FALSE)</f>
        <v>#N/A</v>
      </c>
      <c r="Q70" s="214" t="e">
        <f>VLOOKUP(MID($F70,CHOOSE(CodeType,Q$2,Q$2,Q$2+2*(P$2-COUNTIF($G70:P70,"~*")),Q$3),3),GeneticCode,2,FALSE)</f>
        <v>#N/A</v>
      </c>
      <c r="R70" s="214" t="e">
        <f>VLOOKUP(MID($F70,CHOOSE(CodeType,R$2,R$2,R$2+2*(Q$2-COUNTIF($G70:Q70,"~*")),R$3),3),GeneticCode,2,FALSE)</f>
        <v>#N/A</v>
      </c>
      <c r="S70" s="214" t="e">
        <f>VLOOKUP(MID($F70,CHOOSE(CodeType,S$2,S$2,S$2+2*(R$2-COUNTIF($G70:R70,"~*")),S$3),3),GeneticCode,2,FALSE)</f>
        <v>#N/A</v>
      </c>
      <c r="T70" s="214" t="e">
        <f>VLOOKUP(MID($F70,CHOOSE(CodeType,T$2,T$2,T$2+2*(S$2-COUNTIF($G70:S70,"~*")),T$3),3),GeneticCode,2,FALSE)</f>
        <v>#N/A</v>
      </c>
      <c r="U70" s="214" t="e">
        <f>VLOOKUP(MID($F70,CHOOSE(CodeType,U$2,U$2,U$2+2*(T$2-COUNTIF($G70:T70,"~*")),U$3),3),GeneticCode,2,FALSE)</f>
        <v>#N/A</v>
      </c>
      <c r="V70" s="214" t="e">
        <f>VLOOKUP(MID($F70,CHOOSE(CodeType,V$2,V$2,V$2+2*(U$2-COUNTIF($G70:U70,"~*")),V$3),3),GeneticCode,2,FALSE)</f>
        <v>#N/A</v>
      </c>
      <c r="W70" s="214" t="e">
        <f>VLOOKUP(MID($F70,CHOOSE(CodeType,W$2,W$2,W$2+2*(V$2-COUNTIF($G70:V70,"~*")),W$3),3),GeneticCode,2,FALSE)</f>
        <v>#N/A</v>
      </c>
      <c r="X70" s="214" t="e">
        <f>VLOOKUP(MID($F70,CHOOSE(CodeType,X$2,X$2,X$2+2*(W$2-COUNTIF($G70:W70,"~*")),X$3),3),GeneticCode,2,FALSE)</f>
        <v>#N/A</v>
      </c>
      <c r="Y70" s="214" t="e">
        <f>VLOOKUP(MID($F70,CHOOSE(CodeType,Y$2,Y$2,Y$2+2*(X$2-COUNTIF($G70:X70,"~*")),Y$3),3),GeneticCode,2,FALSE)</f>
        <v>#N/A</v>
      </c>
      <c r="Z70" s="214" t="e">
        <f>VLOOKUP(MID($F70,CHOOSE(CodeType,Z$2,Z$2,Z$2+2*(Y$2-COUNTIF($G70:Y70,"~*")),Z$3),3),GeneticCode,2,FALSE)</f>
        <v>#N/A</v>
      </c>
      <c r="AA70" s="211" t="e">
        <f t="shared" si="25"/>
        <v>#N/A</v>
      </c>
      <c r="AB70" s="215" t="e">
        <f t="shared" si="7"/>
        <v>#N/A</v>
      </c>
      <c r="AC70" s="306">
        <f t="shared" si="8"/>
      </c>
      <c r="AD70" s="307"/>
      <c r="AE70" s="3"/>
      <c r="AF70" s="217">
        <f t="shared" si="9"/>
      </c>
      <c r="AG70" s="218">
        <f t="shared" si="10"/>
      </c>
      <c r="AH70" s="218">
        <f t="shared" si="11"/>
      </c>
      <c r="AI70" s="218">
        <f t="shared" si="12"/>
      </c>
      <c r="AJ70" s="219">
        <f t="shared" si="13"/>
      </c>
      <c r="AK70" s="220">
        <f t="shared" si="14"/>
      </c>
      <c r="AL70" s="219">
        <f t="shared" si="15"/>
      </c>
      <c r="AM70" s="314">
        <f t="shared" si="16"/>
      </c>
      <c r="AN70" s="315"/>
      <c r="AP70" s="223" t="str">
        <f t="shared" si="28"/>
        <v>UCA</v>
      </c>
      <c r="AQ70" s="223" t="str">
        <f t="shared" si="29"/>
        <v>?</v>
      </c>
    </row>
    <row r="71" spans="1:43" ht="15.75">
      <c r="A71" s="211">
        <f t="shared" si="17"/>
        <v>0.7840910572558641</v>
      </c>
      <c r="B71" s="214">
        <f t="shared" si="5"/>
        <v>3</v>
      </c>
      <c r="C71" s="215">
        <f t="shared" si="18"/>
        <v>0.7404017224907875</v>
      </c>
      <c r="D71" s="295">
        <f t="shared" si="6"/>
      </c>
      <c r="E71" s="292"/>
      <c r="F71" s="213">
        <f aca="true" t="shared" si="30" ref="F71:F102">MID(REPT(E71,63),B71,63)</f>
      </c>
      <c r="G71" s="214" t="e">
        <f aca="true" t="shared" si="31" ref="G71:G106">VLOOKUP(MID($F71,CHOOSE(CodeType,G$2,G$2,G$2,G$3),3),GeneticCode,2,FALSE)</f>
        <v>#N/A</v>
      </c>
      <c r="H71" s="214" t="e">
        <f>VLOOKUP(MID($F71,CHOOSE(CodeType,H$2,H$2,H$2+2*(G$2-COUNTIF($G71:G71,"~*")),H$3),3),GeneticCode,2,FALSE)</f>
        <v>#N/A</v>
      </c>
      <c r="I71" s="214" t="e">
        <f>VLOOKUP(MID($F71,CHOOSE(CodeType,I$2,I$2,I$2+2*(H$2-COUNTIF($G71:H71,"~*")),I$3),3),GeneticCode,2,FALSE)</f>
        <v>#N/A</v>
      </c>
      <c r="J71" s="214" t="e">
        <f>VLOOKUP(MID($F71,CHOOSE(CodeType,J$2,J$2,J$2+2*(I$2-COUNTIF($G71:I71,"~*")),J$3),3),GeneticCode,2,FALSE)</f>
        <v>#N/A</v>
      </c>
      <c r="K71" s="214" t="e">
        <f>VLOOKUP(MID($F71,CHOOSE(CodeType,K$2,K$2,K$2+2*(J$2-COUNTIF($G71:J71,"~*")),K$3),3),GeneticCode,2,FALSE)</f>
        <v>#N/A</v>
      </c>
      <c r="L71" s="214" t="e">
        <f>VLOOKUP(MID($F71,CHOOSE(CodeType,L$2,L$2,L$2+2*(K$2-COUNTIF($G71:K71,"~*")),L$3),3),GeneticCode,2,FALSE)</f>
        <v>#N/A</v>
      </c>
      <c r="M71" s="214" t="e">
        <f>VLOOKUP(MID($F71,CHOOSE(CodeType,M$2,M$2,M$2+2*(L$2-COUNTIF($G71:L71,"~*")),M$3),3),GeneticCode,2,FALSE)</f>
        <v>#N/A</v>
      </c>
      <c r="N71" s="214" t="e">
        <f>VLOOKUP(MID($F71,CHOOSE(CodeType,N$2,N$2,N$2+2*(M$2-COUNTIF($G71:M71,"~*")),N$3),3),GeneticCode,2,FALSE)</f>
        <v>#N/A</v>
      </c>
      <c r="O71" s="214" t="e">
        <f>VLOOKUP(MID($F71,CHOOSE(CodeType,O$2,O$2,O$2+2*(N$2-COUNTIF($G71:N71,"~*")),O$3),3),GeneticCode,2,FALSE)</f>
        <v>#N/A</v>
      </c>
      <c r="P71" s="214" t="e">
        <f>VLOOKUP(MID($F71,CHOOSE(CodeType,P$2,P$2,P$2+2*(O$2-COUNTIF($G71:O71,"~*")),P$3),3),GeneticCode,2,FALSE)</f>
        <v>#N/A</v>
      </c>
      <c r="Q71" s="214" t="e">
        <f>VLOOKUP(MID($F71,CHOOSE(CodeType,Q$2,Q$2,Q$2+2*(P$2-COUNTIF($G71:P71,"~*")),Q$3),3),GeneticCode,2,FALSE)</f>
        <v>#N/A</v>
      </c>
      <c r="R71" s="214" t="e">
        <f>VLOOKUP(MID($F71,CHOOSE(CodeType,R$2,R$2,R$2+2*(Q$2-COUNTIF($G71:Q71,"~*")),R$3),3),GeneticCode,2,FALSE)</f>
        <v>#N/A</v>
      </c>
      <c r="S71" s="214" t="e">
        <f>VLOOKUP(MID($F71,CHOOSE(CodeType,S$2,S$2,S$2+2*(R$2-COUNTIF($G71:R71,"~*")),S$3),3),GeneticCode,2,FALSE)</f>
        <v>#N/A</v>
      </c>
      <c r="T71" s="214" t="e">
        <f>VLOOKUP(MID($F71,CHOOSE(CodeType,T$2,T$2,T$2+2*(S$2-COUNTIF($G71:S71,"~*")),T$3),3),GeneticCode,2,FALSE)</f>
        <v>#N/A</v>
      </c>
      <c r="U71" s="214" t="e">
        <f>VLOOKUP(MID($F71,CHOOSE(CodeType,U$2,U$2,U$2+2*(T$2-COUNTIF($G71:T71,"~*")),U$3),3),GeneticCode,2,FALSE)</f>
        <v>#N/A</v>
      </c>
      <c r="V71" s="214" t="e">
        <f>VLOOKUP(MID($F71,CHOOSE(CodeType,V$2,V$2,V$2+2*(U$2-COUNTIF($G71:U71,"~*")),V$3),3),GeneticCode,2,FALSE)</f>
        <v>#N/A</v>
      </c>
      <c r="W71" s="214" t="e">
        <f>VLOOKUP(MID($F71,CHOOSE(CodeType,W$2,W$2,W$2+2*(V$2-COUNTIF($G71:V71,"~*")),W$3),3),GeneticCode,2,FALSE)</f>
        <v>#N/A</v>
      </c>
      <c r="X71" s="214" t="e">
        <f>VLOOKUP(MID($F71,CHOOSE(CodeType,X$2,X$2,X$2+2*(W$2-COUNTIF($G71:W71,"~*")),X$3),3),GeneticCode,2,FALSE)</f>
        <v>#N/A</v>
      </c>
      <c r="Y71" s="214" t="e">
        <f>VLOOKUP(MID($F71,CHOOSE(CodeType,Y$2,Y$2,Y$2+2*(X$2-COUNTIF($G71:X71,"~*")),Y$3),3),GeneticCode,2,FALSE)</f>
        <v>#N/A</v>
      </c>
      <c r="Z71" s="214" t="e">
        <f>VLOOKUP(MID($F71,CHOOSE(CodeType,Z$2,Z$2,Z$2+2*(Y$2-COUNTIF($G71:Y71,"~*")),Z$3),3),GeneticCode,2,FALSE)</f>
        <v>#N/A</v>
      </c>
      <c r="AA71" s="211" t="e">
        <f aca="true" t="shared" si="32" ref="AA71:AA102">CONCATENATE(G71,H71,I71,J71,K71,L71,M71,N71,O71,P71,Q71,R71,S71,T71,U71,V71,W71,X71,Y71,Z71)</f>
        <v>#N/A</v>
      </c>
      <c r="AB71" s="215" t="e">
        <f t="shared" si="7"/>
        <v>#N/A</v>
      </c>
      <c r="AC71" s="306">
        <f t="shared" si="8"/>
      </c>
      <c r="AD71" s="307"/>
      <c r="AE71" s="3"/>
      <c r="AF71" s="217">
        <f t="shared" si="9"/>
      </c>
      <c r="AG71" s="218">
        <f t="shared" si="10"/>
      </c>
      <c r="AH71" s="218">
        <f t="shared" si="11"/>
      </c>
      <c r="AI71" s="218">
        <f t="shared" si="12"/>
      </c>
      <c r="AJ71" s="219">
        <f t="shared" si="13"/>
      </c>
      <c r="AK71" s="220">
        <f t="shared" si="14"/>
      </c>
      <c r="AL71" s="219">
        <f t="shared" si="15"/>
      </c>
      <c r="AM71" s="314">
        <f t="shared" si="16"/>
      </c>
      <c r="AN71" s="315"/>
      <c r="AP71" s="223" t="str">
        <f t="shared" si="28"/>
        <v>UCC</v>
      </c>
      <c r="AQ71" s="223" t="str">
        <f t="shared" si="29"/>
        <v>?</v>
      </c>
    </row>
    <row r="72" spans="1:43" ht="15.75">
      <c r="A72" s="211">
        <f t="shared" si="17"/>
        <v>0.2670049574226141</v>
      </c>
      <c r="B72" s="214">
        <f aca="true" t="shared" si="33" ref="B72:B106">INT(A72*3)+1</f>
        <v>1</v>
      </c>
      <c r="C72" s="215">
        <f t="shared" si="18"/>
        <v>0.15741939516738057</v>
      </c>
      <c r="D72" s="295">
        <f aca="true" t="shared" si="34" ref="D72:D106">IF(ISBLANK(E72),"",ROW()-6)</f>
      </c>
      <c r="E72" s="292"/>
      <c r="F72" s="213">
        <f t="shared" si="30"/>
      </c>
      <c r="G72" s="214" t="e">
        <f t="shared" si="31"/>
        <v>#N/A</v>
      </c>
      <c r="H72" s="214" t="e">
        <f>VLOOKUP(MID($F72,CHOOSE(CodeType,H$2,H$2,H$2+2*(G$2-COUNTIF($G72:G72,"~*")),H$3),3),GeneticCode,2,FALSE)</f>
        <v>#N/A</v>
      </c>
      <c r="I72" s="214" t="e">
        <f>VLOOKUP(MID($F72,CHOOSE(CodeType,I$2,I$2,I$2+2*(H$2-COUNTIF($G72:H72,"~*")),I$3),3),GeneticCode,2,FALSE)</f>
        <v>#N/A</v>
      </c>
      <c r="J72" s="214" t="e">
        <f>VLOOKUP(MID($F72,CHOOSE(CodeType,J$2,J$2,J$2+2*(I$2-COUNTIF($G72:I72,"~*")),J$3),3),GeneticCode,2,FALSE)</f>
        <v>#N/A</v>
      </c>
      <c r="K72" s="214" t="e">
        <f>VLOOKUP(MID($F72,CHOOSE(CodeType,K$2,K$2,K$2+2*(J$2-COUNTIF($G72:J72,"~*")),K$3),3),GeneticCode,2,FALSE)</f>
        <v>#N/A</v>
      </c>
      <c r="L72" s="214" t="e">
        <f>VLOOKUP(MID($F72,CHOOSE(CodeType,L$2,L$2,L$2+2*(K$2-COUNTIF($G72:K72,"~*")),L$3),3),GeneticCode,2,FALSE)</f>
        <v>#N/A</v>
      </c>
      <c r="M72" s="214" t="e">
        <f>VLOOKUP(MID($F72,CHOOSE(CodeType,M$2,M$2,M$2+2*(L$2-COUNTIF($G72:L72,"~*")),M$3),3),GeneticCode,2,FALSE)</f>
        <v>#N/A</v>
      </c>
      <c r="N72" s="214" t="e">
        <f>VLOOKUP(MID($F72,CHOOSE(CodeType,N$2,N$2,N$2+2*(M$2-COUNTIF($G72:M72,"~*")),N$3),3),GeneticCode,2,FALSE)</f>
        <v>#N/A</v>
      </c>
      <c r="O72" s="214" t="e">
        <f>VLOOKUP(MID($F72,CHOOSE(CodeType,O$2,O$2,O$2+2*(N$2-COUNTIF($G72:N72,"~*")),O$3),3),GeneticCode,2,FALSE)</f>
        <v>#N/A</v>
      </c>
      <c r="P72" s="214" t="e">
        <f>VLOOKUP(MID($F72,CHOOSE(CodeType,P$2,P$2,P$2+2*(O$2-COUNTIF($G72:O72,"~*")),P$3),3),GeneticCode,2,FALSE)</f>
        <v>#N/A</v>
      </c>
      <c r="Q72" s="214" t="e">
        <f>VLOOKUP(MID($F72,CHOOSE(CodeType,Q$2,Q$2,Q$2+2*(P$2-COUNTIF($G72:P72,"~*")),Q$3),3),GeneticCode,2,FALSE)</f>
        <v>#N/A</v>
      </c>
      <c r="R72" s="214" t="e">
        <f>VLOOKUP(MID($F72,CHOOSE(CodeType,R$2,R$2,R$2+2*(Q$2-COUNTIF($G72:Q72,"~*")),R$3),3),GeneticCode,2,FALSE)</f>
        <v>#N/A</v>
      </c>
      <c r="S72" s="214" t="e">
        <f>VLOOKUP(MID($F72,CHOOSE(CodeType,S$2,S$2,S$2+2*(R$2-COUNTIF($G72:R72,"~*")),S$3),3),GeneticCode,2,FALSE)</f>
        <v>#N/A</v>
      </c>
      <c r="T72" s="214" t="e">
        <f>VLOOKUP(MID($F72,CHOOSE(CodeType,T$2,T$2,T$2+2*(S$2-COUNTIF($G72:S72,"~*")),T$3),3),GeneticCode,2,FALSE)</f>
        <v>#N/A</v>
      </c>
      <c r="U72" s="214" t="e">
        <f>VLOOKUP(MID($F72,CHOOSE(CodeType,U$2,U$2,U$2+2*(T$2-COUNTIF($G72:T72,"~*")),U$3),3),GeneticCode,2,FALSE)</f>
        <v>#N/A</v>
      </c>
      <c r="V72" s="214" t="e">
        <f>VLOOKUP(MID($F72,CHOOSE(CodeType,V$2,V$2,V$2+2*(U$2-COUNTIF($G72:U72,"~*")),V$3),3),GeneticCode,2,FALSE)</f>
        <v>#N/A</v>
      </c>
      <c r="W72" s="214" t="e">
        <f>VLOOKUP(MID($F72,CHOOSE(CodeType,W$2,W$2,W$2+2*(V$2-COUNTIF($G72:V72,"~*")),W$3),3),GeneticCode,2,FALSE)</f>
        <v>#N/A</v>
      </c>
      <c r="X72" s="214" t="e">
        <f>VLOOKUP(MID($F72,CHOOSE(CodeType,X$2,X$2,X$2+2*(W$2-COUNTIF($G72:W72,"~*")),X$3),3),GeneticCode,2,FALSE)</f>
        <v>#N/A</v>
      </c>
      <c r="Y72" s="214" t="e">
        <f>VLOOKUP(MID($F72,CHOOSE(CodeType,Y$2,Y$2,Y$2+2*(X$2-COUNTIF($G72:X72,"~*")),Y$3),3),GeneticCode,2,FALSE)</f>
        <v>#N/A</v>
      </c>
      <c r="Z72" s="214" t="e">
        <f>VLOOKUP(MID($F72,CHOOSE(CodeType,Z$2,Z$2,Z$2+2*(Y$2-COUNTIF($G72:Y72,"~*")),Z$3),3),GeneticCode,2,FALSE)</f>
        <v>#N/A</v>
      </c>
      <c r="AA72" s="211" t="e">
        <f t="shared" si="32"/>
        <v>#N/A</v>
      </c>
      <c r="AB72" s="215" t="e">
        <f aca="true" t="shared" si="35" ref="AB72:AB106">IF(AND(CodeType=3,NOT(EXACT(AA72,REPT("*",20)))),SUBSTITUTE(AA72,"*",""),AA72)</f>
        <v>#N/A</v>
      </c>
      <c r="AC72" s="306">
        <f aca="true" t="shared" si="36" ref="AC72:AC106">IF(ISBLANK(E72),"",IF(ISERROR(FIND("*",AB72)),AB72,"no polypeptide"))</f>
      </c>
      <c r="AD72" s="307"/>
      <c r="AE72" s="3"/>
      <c r="AF72" s="217">
        <f aca="true" t="shared" si="37" ref="AF72:AF106">IF(ISBLANK(E72),"",CHOOSE(PutativeCodeType,LEFT(REPT(E72,3),LEN(E72)+2),"comma-free",REPT(E72,IF(LEN(E72)=3,1,3))))</f>
      </c>
      <c r="AG72" s="218">
        <f aca="true" t="shared" si="38" ref="AG72:AG106">IF(ISBLANK($E72),"",VLOOKUP(MID($AF72,1,3),PutativeGeneticCode,2))</f>
      </c>
      <c r="AH72" s="218">
        <f aca="true" t="shared" si="39" ref="AH72:AH106">IF(OR(ISBLANK($E72),LEN($AF72)&lt;CHOOSE(PutativeCodeType,4,"comma-free",4)),"",VLOOKUP(MID($AF72,CHOOSE(PutativeCodeType,2,"comma-free",4),3),PutativeGeneticCode,2))</f>
      </c>
      <c r="AI72" s="218">
        <f aca="true" t="shared" si="40" ref="AI72:AI106">IF(OR(ISBLANK($E72),LEN($AF72)&lt;CHOOSE(PutativeCodeType,5,"comma-free",7)),"",VLOOKUP(MID($AF72,CHOOSE(PutativeCodeType,3,"comma-free",7),3),PutativeGeneticCode,2))</f>
      </c>
      <c r="AJ72" s="219">
        <f aca="true" t="shared" si="41" ref="AJ72:AJ106">IF(OR(ISBLANK($E72),LEN($AF72)&lt;CHOOSE(PutativeCodeType,6,"comma-free",10)),"",VLOOKUP(MID($AF72,CHOOSE(PutativeCodeType,4,"comma-free",10),3),PutativeGeneticCode,2))</f>
      </c>
      <c r="AK72" s="220">
        <f aca="true" t="shared" si="42" ref="AK72:AK106">IF(LEN($AF72)=3,VLOOKUP(CONCATENATE(MID($AF72,2,2),LEFT($AF72,1)),PutativeGeneticCode,2),"")</f>
      </c>
      <c r="AL72" s="219">
        <f aca="true" t="shared" si="43" ref="AL72:AL106">IF(LEN($AF72)=3,VLOOKUP(CONCATENATE(RIGHT($AF72,1),LEFT($AF72,2)),PutativeGeneticCode,2),"")</f>
      </c>
      <c r="AM72" s="314">
        <f aca="true" t="shared" si="44" ref="AM72:AM106">IF(AND(PutativeCodeType=3,LEN(E72)=3),SUBSTITUTE(CONCATENATE(REPT(AG72,4)," or ",REPT(AK72,4)," or ",REPT(AL72,4)),"****","none"),IF(ISERROR(FIND("*",CONCATENATE(AG72,AH72,AI72,AJ72))),LEFT(REPT(CONCATENATE(AG72,AH72,AI72,AJ72),20),20),"no polypeptide"))</f>
      </c>
      <c r="AN72" s="315"/>
      <c r="AP72" s="223" t="str">
        <f t="shared" si="28"/>
        <v>UCG</v>
      </c>
      <c r="AQ72" s="223" t="str">
        <f t="shared" si="29"/>
        <v>?</v>
      </c>
    </row>
    <row r="73" spans="1:43" ht="15.75">
      <c r="A73" s="211">
        <f t="shared" si="17"/>
        <v>0.8087171399965882</v>
      </c>
      <c r="B73" s="214">
        <f t="shared" si="33"/>
        <v>3</v>
      </c>
      <c r="C73" s="215">
        <f t="shared" si="18"/>
        <v>0.509126084856689</v>
      </c>
      <c r="D73" s="295">
        <f t="shared" si="34"/>
      </c>
      <c r="E73" s="292"/>
      <c r="F73" s="213">
        <f t="shared" si="30"/>
      </c>
      <c r="G73" s="214" t="e">
        <f t="shared" si="31"/>
        <v>#N/A</v>
      </c>
      <c r="H73" s="214" t="e">
        <f>VLOOKUP(MID($F73,CHOOSE(CodeType,H$2,H$2,H$2+2*(G$2-COUNTIF($G73:G73,"~*")),H$3),3),GeneticCode,2,FALSE)</f>
        <v>#N/A</v>
      </c>
      <c r="I73" s="214" t="e">
        <f>VLOOKUP(MID($F73,CHOOSE(CodeType,I$2,I$2,I$2+2*(H$2-COUNTIF($G73:H73,"~*")),I$3),3),GeneticCode,2,FALSE)</f>
        <v>#N/A</v>
      </c>
      <c r="J73" s="214" t="e">
        <f>VLOOKUP(MID($F73,CHOOSE(CodeType,J$2,J$2,J$2+2*(I$2-COUNTIF($G73:I73,"~*")),J$3),3),GeneticCode,2,FALSE)</f>
        <v>#N/A</v>
      </c>
      <c r="K73" s="214" t="e">
        <f>VLOOKUP(MID($F73,CHOOSE(CodeType,K$2,K$2,K$2+2*(J$2-COUNTIF($G73:J73,"~*")),K$3),3),GeneticCode,2,FALSE)</f>
        <v>#N/A</v>
      </c>
      <c r="L73" s="214" t="e">
        <f>VLOOKUP(MID($F73,CHOOSE(CodeType,L$2,L$2,L$2+2*(K$2-COUNTIF($G73:K73,"~*")),L$3),3),GeneticCode,2,FALSE)</f>
        <v>#N/A</v>
      </c>
      <c r="M73" s="214" t="e">
        <f>VLOOKUP(MID($F73,CHOOSE(CodeType,M$2,M$2,M$2+2*(L$2-COUNTIF($G73:L73,"~*")),M$3),3),GeneticCode,2,FALSE)</f>
        <v>#N/A</v>
      </c>
      <c r="N73" s="214" t="e">
        <f>VLOOKUP(MID($F73,CHOOSE(CodeType,N$2,N$2,N$2+2*(M$2-COUNTIF($G73:M73,"~*")),N$3),3),GeneticCode,2,FALSE)</f>
        <v>#N/A</v>
      </c>
      <c r="O73" s="214" t="e">
        <f>VLOOKUP(MID($F73,CHOOSE(CodeType,O$2,O$2,O$2+2*(N$2-COUNTIF($G73:N73,"~*")),O$3),3),GeneticCode,2,FALSE)</f>
        <v>#N/A</v>
      </c>
      <c r="P73" s="214" t="e">
        <f>VLOOKUP(MID($F73,CHOOSE(CodeType,P$2,P$2,P$2+2*(O$2-COUNTIF($G73:O73,"~*")),P$3),3),GeneticCode,2,FALSE)</f>
        <v>#N/A</v>
      </c>
      <c r="Q73" s="214" t="e">
        <f>VLOOKUP(MID($F73,CHOOSE(CodeType,Q$2,Q$2,Q$2+2*(P$2-COUNTIF($G73:P73,"~*")),Q$3),3),GeneticCode,2,FALSE)</f>
        <v>#N/A</v>
      </c>
      <c r="R73" s="214" t="e">
        <f>VLOOKUP(MID($F73,CHOOSE(CodeType,R$2,R$2,R$2+2*(Q$2-COUNTIF($G73:Q73,"~*")),R$3),3),GeneticCode,2,FALSE)</f>
        <v>#N/A</v>
      </c>
      <c r="S73" s="214" t="e">
        <f>VLOOKUP(MID($F73,CHOOSE(CodeType,S$2,S$2,S$2+2*(R$2-COUNTIF($G73:R73,"~*")),S$3),3),GeneticCode,2,FALSE)</f>
        <v>#N/A</v>
      </c>
      <c r="T73" s="214" t="e">
        <f>VLOOKUP(MID($F73,CHOOSE(CodeType,T$2,T$2,T$2+2*(S$2-COUNTIF($G73:S73,"~*")),T$3),3),GeneticCode,2,FALSE)</f>
        <v>#N/A</v>
      </c>
      <c r="U73" s="214" t="e">
        <f>VLOOKUP(MID($F73,CHOOSE(CodeType,U$2,U$2,U$2+2*(T$2-COUNTIF($G73:T73,"~*")),U$3),3),GeneticCode,2,FALSE)</f>
        <v>#N/A</v>
      </c>
      <c r="V73" s="214" t="e">
        <f>VLOOKUP(MID($F73,CHOOSE(CodeType,V$2,V$2,V$2+2*(U$2-COUNTIF($G73:U73,"~*")),V$3),3),GeneticCode,2,FALSE)</f>
        <v>#N/A</v>
      </c>
      <c r="W73" s="214" t="e">
        <f>VLOOKUP(MID($F73,CHOOSE(CodeType,W$2,W$2,W$2+2*(V$2-COUNTIF($G73:V73,"~*")),W$3),3),GeneticCode,2,FALSE)</f>
        <v>#N/A</v>
      </c>
      <c r="X73" s="214" t="e">
        <f>VLOOKUP(MID($F73,CHOOSE(CodeType,X$2,X$2,X$2+2*(W$2-COUNTIF($G73:W73,"~*")),X$3),3),GeneticCode,2,FALSE)</f>
        <v>#N/A</v>
      </c>
      <c r="Y73" s="214" t="e">
        <f>VLOOKUP(MID($F73,CHOOSE(CodeType,Y$2,Y$2,Y$2+2*(X$2-COUNTIF($G73:X73,"~*")),Y$3),3),GeneticCode,2,FALSE)</f>
        <v>#N/A</v>
      </c>
      <c r="Z73" s="214" t="e">
        <f>VLOOKUP(MID($F73,CHOOSE(CodeType,Z$2,Z$2,Z$2+2*(Y$2-COUNTIF($G73:Y73,"~*")),Z$3),3),GeneticCode,2,FALSE)</f>
        <v>#N/A</v>
      </c>
      <c r="AA73" s="211" t="e">
        <f t="shared" si="32"/>
        <v>#N/A</v>
      </c>
      <c r="AB73" s="215" t="e">
        <f t="shared" si="35"/>
        <v>#N/A</v>
      </c>
      <c r="AC73" s="306">
        <f t="shared" si="36"/>
      </c>
      <c r="AD73" s="307"/>
      <c r="AE73" s="3"/>
      <c r="AF73" s="217">
        <f t="shared" si="37"/>
      </c>
      <c r="AG73" s="218">
        <f t="shared" si="38"/>
      </c>
      <c r="AH73" s="218">
        <f t="shared" si="39"/>
      </c>
      <c r="AI73" s="218">
        <f t="shared" si="40"/>
      </c>
      <c r="AJ73" s="219">
        <f t="shared" si="41"/>
      </c>
      <c r="AK73" s="220">
        <f t="shared" si="42"/>
      </c>
      <c r="AL73" s="219">
        <f t="shared" si="43"/>
      </c>
      <c r="AM73" s="314">
        <f t="shared" si="44"/>
      </c>
      <c r="AN73" s="315"/>
      <c r="AP73" s="223" t="str">
        <f t="shared" si="28"/>
        <v>UCU</v>
      </c>
      <c r="AQ73" s="223" t="str">
        <f t="shared" si="29"/>
        <v>?</v>
      </c>
    </row>
    <row r="74" spans="1:43" ht="15.75">
      <c r="A74" s="211">
        <f t="shared" si="17"/>
        <v>0.274927725084126</v>
      </c>
      <c r="B74" s="214">
        <f t="shared" si="33"/>
        <v>1</v>
      </c>
      <c r="C74" s="215">
        <f t="shared" si="18"/>
        <v>0.9918243433348835</v>
      </c>
      <c r="D74" s="295">
        <f t="shared" si="34"/>
      </c>
      <c r="E74" s="292"/>
      <c r="F74" s="213">
        <f t="shared" si="30"/>
      </c>
      <c r="G74" s="214" t="e">
        <f t="shared" si="31"/>
        <v>#N/A</v>
      </c>
      <c r="H74" s="214" t="e">
        <f>VLOOKUP(MID($F74,CHOOSE(CodeType,H$2,H$2,H$2+2*(G$2-COUNTIF($G74:G74,"~*")),H$3),3),GeneticCode,2,FALSE)</f>
        <v>#N/A</v>
      </c>
      <c r="I74" s="214" t="e">
        <f>VLOOKUP(MID($F74,CHOOSE(CodeType,I$2,I$2,I$2+2*(H$2-COUNTIF($G74:H74,"~*")),I$3),3),GeneticCode,2,FALSE)</f>
        <v>#N/A</v>
      </c>
      <c r="J74" s="214" t="e">
        <f>VLOOKUP(MID($F74,CHOOSE(CodeType,J$2,J$2,J$2+2*(I$2-COUNTIF($G74:I74,"~*")),J$3),3),GeneticCode,2,FALSE)</f>
        <v>#N/A</v>
      </c>
      <c r="K74" s="214" t="e">
        <f>VLOOKUP(MID($F74,CHOOSE(CodeType,K$2,K$2,K$2+2*(J$2-COUNTIF($G74:J74,"~*")),K$3),3),GeneticCode,2,FALSE)</f>
        <v>#N/A</v>
      </c>
      <c r="L74" s="214" t="e">
        <f>VLOOKUP(MID($F74,CHOOSE(CodeType,L$2,L$2,L$2+2*(K$2-COUNTIF($G74:K74,"~*")),L$3),3),GeneticCode,2,FALSE)</f>
        <v>#N/A</v>
      </c>
      <c r="M74" s="214" t="e">
        <f>VLOOKUP(MID($F74,CHOOSE(CodeType,M$2,M$2,M$2+2*(L$2-COUNTIF($G74:L74,"~*")),M$3),3),GeneticCode,2,FALSE)</f>
        <v>#N/A</v>
      </c>
      <c r="N74" s="214" t="e">
        <f>VLOOKUP(MID($F74,CHOOSE(CodeType,N$2,N$2,N$2+2*(M$2-COUNTIF($G74:M74,"~*")),N$3),3),GeneticCode,2,FALSE)</f>
        <v>#N/A</v>
      </c>
      <c r="O74" s="214" t="e">
        <f>VLOOKUP(MID($F74,CHOOSE(CodeType,O$2,O$2,O$2+2*(N$2-COUNTIF($G74:N74,"~*")),O$3),3),GeneticCode,2,FALSE)</f>
        <v>#N/A</v>
      </c>
      <c r="P74" s="214" t="e">
        <f>VLOOKUP(MID($F74,CHOOSE(CodeType,P$2,P$2,P$2+2*(O$2-COUNTIF($G74:O74,"~*")),P$3),3),GeneticCode,2,FALSE)</f>
        <v>#N/A</v>
      </c>
      <c r="Q74" s="214" t="e">
        <f>VLOOKUP(MID($F74,CHOOSE(CodeType,Q$2,Q$2,Q$2+2*(P$2-COUNTIF($G74:P74,"~*")),Q$3),3),GeneticCode,2,FALSE)</f>
        <v>#N/A</v>
      </c>
      <c r="R74" s="214" t="e">
        <f>VLOOKUP(MID($F74,CHOOSE(CodeType,R$2,R$2,R$2+2*(Q$2-COUNTIF($G74:Q74,"~*")),R$3),3),GeneticCode,2,FALSE)</f>
        <v>#N/A</v>
      </c>
      <c r="S74" s="214" t="e">
        <f>VLOOKUP(MID($F74,CHOOSE(CodeType,S$2,S$2,S$2+2*(R$2-COUNTIF($G74:R74,"~*")),S$3),3),GeneticCode,2,FALSE)</f>
        <v>#N/A</v>
      </c>
      <c r="T74" s="214" t="e">
        <f>VLOOKUP(MID($F74,CHOOSE(CodeType,T$2,T$2,T$2+2*(S$2-COUNTIF($G74:S74,"~*")),T$3),3),GeneticCode,2,FALSE)</f>
        <v>#N/A</v>
      </c>
      <c r="U74" s="214" t="e">
        <f>VLOOKUP(MID($F74,CHOOSE(CodeType,U$2,U$2,U$2+2*(T$2-COUNTIF($G74:T74,"~*")),U$3),3),GeneticCode,2,FALSE)</f>
        <v>#N/A</v>
      </c>
      <c r="V74" s="214" t="e">
        <f>VLOOKUP(MID($F74,CHOOSE(CodeType,V$2,V$2,V$2+2*(U$2-COUNTIF($G74:U74,"~*")),V$3),3),GeneticCode,2,FALSE)</f>
        <v>#N/A</v>
      </c>
      <c r="W74" s="214" t="e">
        <f>VLOOKUP(MID($F74,CHOOSE(CodeType,W$2,W$2,W$2+2*(V$2-COUNTIF($G74:V74,"~*")),W$3),3),GeneticCode,2,FALSE)</f>
        <v>#N/A</v>
      </c>
      <c r="X74" s="214" t="e">
        <f>VLOOKUP(MID($F74,CHOOSE(CodeType,X$2,X$2,X$2+2*(W$2-COUNTIF($G74:W74,"~*")),X$3),3),GeneticCode,2,FALSE)</f>
        <v>#N/A</v>
      </c>
      <c r="Y74" s="214" t="e">
        <f>VLOOKUP(MID($F74,CHOOSE(CodeType,Y$2,Y$2,Y$2+2*(X$2-COUNTIF($G74:X74,"~*")),Y$3),3),GeneticCode,2,FALSE)</f>
        <v>#N/A</v>
      </c>
      <c r="Z74" s="214" t="e">
        <f>VLOOKUP(MID($F74,CHOOSE(CodeType,Z$2,Z$2,Z$2+2*(Y$2-COUNTIF($G74:Y74,"~*")),Z$3),3),GeneticCode,2,FALSE)</f>
        <v>#N/A</v>
      </c>
      <c r="AA74" s="211" t="e">
        <f t="shared" si="32"/>
        <v>#N/A</v>
      </c>
      <c r="AB74" s="215" t="e">
        <f t="shared" si="35"/>
        <v>#N/A</v>
      </c>
      <c r="AC74" s="306">
        <f t="shared" si="36"/>
      </c>
      <c r="AD74" s="307"/>
      <c r="AE74" s="3"/>
      <c r="AF74" s="217">
        <f t="shared" si="37"/>
      </c>
      <c r="AG74" s="218">
        <f t="shared" si="38"/>
      </c>
      <c r="AH74" s="218">
        <f t="shared" si="39"/>
      </c>
      <c r="AI74" s="218">
        <f t="shared" si="40"/>
      </c>
      <c r="AJ74" s="219">
        <f t="shared" si="41"/>
      </c>
      <c r="AK74" s="220">
        <f t="shared" si="42"/>
      </c>
      <c r="AL74" s="219">
        <f t="shared" si="43"/>
      </c>
      <c r="AM74" s="314">
        <f t="shared" si="44"/>
      </c>
      <c r="AN74" s="315"/>
      <c r="AP74" s="223" t="str">
        <f t="shared" si="28"/>
        <v>UGA</v>
      </c>
      <c r="AQ74" s="223" t="str">
        <f t="shared" si="29"/>
        <v>K</v>
      </c>
    </row>
    <row r="75" spans="1:43" ht="15.75">
      <c r="A75" s="211">
        <f aca="true" t="shared" si="45" ref="A75:A106">(9629821*C74+0.211327)-INT(9629821*C74+0.211327)</f>
        <v>0.10108447074890137</v>
      </c>
      <c r="B75" s="214">
        <f t="shared" si="33"/>
        <v>1</v>
      </c>
      <c r="C75" s="215">
        <f aca="true" t="shared" si="46" ref="C75:C106">(9629821*A75+0.211327)-INT(9629821*A75+0.211327)</f>
        <v>0.570518656168133</v>
      </c>
      <c r="D75" s="295">
        <f t="shared" si="34"/>
      </c>
      <c r="E75" s="292"/>
      <c r="F75" s="213">
        <f t="shared" si="30"/>
      </c>
      <c r="G75" s="214" t="e">
        <f t="shared" si="31"/>
        <v>#N/A</v>
      </c>
      <c r="H75" s="214" t="e">
        <f>VLOOKUP(MID($F75,CHOOSE(CodeType,H$2,H$2,H$2+2*(G$2-COUNTIF($G75:G75,"~*")),H$3),3),GeneticCode,2,FALSE)</f>
        <v>#N/A</v>
      </c>
      <c r="I75" s="214" t="e">
        <f>VLOOKUP(MID($F75,CHOOSE(CodeType,I$2,I$2,I$2+2*(H$2-COUNTIF($G75:H75,"~*")),I$3),3),GeneticCode,2,FALSE)</f>
        <v>#N/A</v>
      </c>
      <c r="J75" s="214" t="e">
        <f>VLOOKUP(MID($F75,CHOOSE(CodeType,J$2,J$2,J$2+2*(I$2-COUNTIF($G75:I75,"~*")),J$3),3),GeneticCode,2,FALSE)</f>
        <v>#N/A</v>
      </c>
      <c r="K75" s="214" t="e">
        <f>VLOOKUP(MID($F75,CHOOSE(CodeType,K$2,K$2,K$2+2*(J$2-COUNTIF($G75:J75,"~*")),K$3),3),GeneticCode,2,FALSE)</f>
        <v>#N/A</v>
      </c>
      <c r="L75" s="214" t="e">
        <f>VLOOKUP(MID($F75,CHOOSE(CodeType,L$2,L$2,L$2+2*(K$2-COUNTIF($G75:K75,"~*")),L$3),3),GeneticCode,2,FALSE)</f>
        <v>#N/A</v>
      </c>
      <c r="M75" s="214" t="e">
        <f>VLOOKUP(MID($F75,CHOOSE(CodeType,M$2,M$2,M$2+2*(L$2-COUNTIF($G75:L75,"~*")),M$3),3),GeneticCode,2,FALSE)</f>
        <v>#N/A</v>
      </c>
      <c r="N75" s="214" t="e">
        <f>VLOOKUP(MID($F75,CHOOSE(CodeType,N$2,N$2,N$2+2*(M$2-COUNTIF($G75:M75,"~*")),N$3),3),GeneticCode,2,FALSE)</f>
        <v>#N/A</v>
      </c>
      <c r="O75" s="214" t="e">
        <f>VLOOKUP(MID($F75,CHOOSE(CodeType,O$2,O$2,O$2+2*(N$2-COUNTIF($G75:N75,"~*")),O$3),3),GeneticCode,2,FALSE)</f>
        <v>#N/A</v>
      </c>
      <c r="P75" s="214" t="e">
        <f>VLOOKUP(MID($F75,CHOOSE(CodeType,P$2,P$2,P$2+2*(O$2-COUNTIF($G75:O75,"~*")),P$3),3),GeneticCode,2,FALSE)</f>
        <v>#N/A</v>
      </c>
      <c r="Q75" s="214" t="e">
        <f>VLOOKUP(MID($F75,CHOOSE(CodeType,Q$2,Q$2,Q$2+2*(P$2-COUNTIF($G75:P75,"~*")),Q$3),3),GeneticCode,2,FALSE)</f>
        <v>#N/A</v>
      </c>
      <c r="R75" s="214" t="e">
        <f>VLOOKUP(MID($F75,CHOOSE(CodeType,R$2,R$2,R$2+2*(Q$2-COUNTIF($G75:Q75,"~*")),R$3),3),GeneticCode,2,FALSE)</f>
        <v>#N/A</v>
      </c>
      <c r="S75" s="214" t="e">
        <f>VLOOKUP(MID($F75,CHOOSE(CodeType,S$2,S$2,S$2+2*(R$2-COUNTIF($G75:R75,"~*")),S$3),3),GeneticCode,2,FALSE)</f>
        <v>#N/A</v>
      </c>
      <c r="T75" s="214" t="e">
        <f>VLOOKUP(MID($F75,CHOOSE(CodeType,T$2,T$2,T$2+2*(S$2-COUNTIF($G75:S75,"~*")),T$3),3),GeneticCode,2,FALSE)</f>
        <v>#N/A</v>
      </c>
      <c r="U75" s="214" t="e">
        <f>VLOOKUP(MID($F75,CHOOSE(CodeType,U$2,U$2,U$2+2*(T$2-COUNTIF($G75:T75,"~*")),U$3),3),GeneticCode,2,FALSE)</f>
        <v>#N/A</v>
      </c>
      <c r="V75" s="214" t="e">
        <f>VLOOKUP(MID($F75,CHOOSE(CodeType,V$2,V$2,V$2+2*(U$2-COUNTIF($G75:U75,"~*")),V$3),3),GeneticCode,2,FALSE)</f>
        <v>#N/A</v>
      </c>
      <c r="W75" s="214" t="e">
        <f>VLOOKUP(MID($F75,CHOOSE(CodeType,W$2,W$2,W$2+2*(V$2-COUNTIF($G75:V75,"~*")),W$3),3),GeneticCode,2,FALSE)</f>
        <v>#N/A</v>
      </c>
      <c r="X75" s="214" t="e">
        <f>VLOOKUP(MID($F75,CHOOSE(CodeType,X$2,X$2,X$2+2*(W$2-COUNTIF($G75:W75,"~*")),X$3),3),GeneticCode,2,FALSE)</f>
        <v>#N/A</v>
      </c>
      <c r="Y75" s="214" t="e">
        <f>VLOOKUP(MID($F75,CHOOSE(CodeType,Y$2,Y$2,Y$2+2*(X$2-COUNTIF($G75:X75,"~*")),Y$3),3),GeneticCode,2,FALSE)</f>
        <v>#N/A</v>
      </c>
      <c r="Z75" s="214" t="e">
        <f>VLOOKUP(MID($F75,CHOOSE(CodeType,Z$2,Z$2,Z$2+2*(Y$2-COUNTIF($G75:Y75,"~*")),Z$3),3),GeneticCode,2,FALSE)</f>
        <v>#N/A</v>
      </c>
      <c r="AA75" s="211" t="e">
        <f t="shared" si="32"/>
        <v>#N/A</v>
      </c>
      <c r="AB75" s="215" t="e">
        <f t="shared" si="35"/>
        <v>#N/A</v>
      </c>
      <c r="AC75" s="306">
        <f t="shared" si="36"/>
      </c>
      <c r="AD75" s="307"/>
      <c r="AE75" s="3"/>
      <c r="AF75" s="217">
        <f t="shared" si="37"/>
      </c>
      <c r="AG75" s="218">
        <f t="shared" si="38"/>
      </c>
      <c r="AH75" s="218">
        <f t="shared" si="39"/>
      </c>
      <c r="AI75" s="218">
        <f t="shared" si="40"/>
      </c>
      <c r="AJ75" s="219">
        <f t="shared" si="41"/>
      </c>
      <c r="AK75" s="220">
        <f t="shared" si="42"/>
      </c>
      <c r="AL75" s="219">
        <f t="shared" si="43"/>
      </c>
      <c r="AM75" s="314">
        <f t="shared" si="44"/>
      </c>
      <c r="AN75" s="315"/>
      <c r="AP75" s="223" t="str">
        <f t="shared" si="28"/>
        <v>UGC</v>
      </c>
      <c r="AQ75" s="223" t="str">
        <f t="shared" si="29"/>
        <v>?</v>
      </c>
    </row>
    <row r="76" spans="1:43" ht="15.75">
      <c r="A76" s="211">
        <f t="shared" si="45"/>
        <v>0.7473866660147905</v>
      </c>
      <c r="B76" s="214">
        <f t="shared" si="33"/>
        <v>3</v>
      </c>
      <c r="C76" s="215">
        <f t="shared" si="46"/>
        <v>0.022836215794086456</v>
      </c>
      <c r="D76" s="295">
        <f t="shared" si="34"/>
      </c>
      <c r="E76" s="292"/>
      <c r="F76" s="213">
        <f t="shared" si="30"/>
      </c>
      <c r="G76" s="214" t="e">
        <f t="shared" si="31"/>
        <v>#N/A</v>
      </c>
      <c r="H76" s="214" t="e">
        <f>VLOOKUP(MID($F76,CHOOSE(CodeType,H$2,H$2,H$2+2*(G$2-COUNTIF($G76:G76,"~*")),H$3),3),GeneticCode,2,FALSE)</f>
        <v>#N/A</v>
      </c>
      <c r="I76" s="214" t="e">
        <f>VLOOKUP(MID($F76,CHOOSE(CodeType,I$2,I$2,I$2+2*(H$2-COUNTIF($G76:H76,"~*")),I$3),3),GeneticCode,2,FALSE)</f>
        <v>#N/A</v>
      </c>
      <c r="J76" s="214" t="e">
        <f>VLOOKUP(MID($F76,CHOOSE(CodeType,J$2,J$2,J$2+2*(I$2-COUNTIF($G76:I76,"~*")),J$3),3),GeneticCode,2,FALSE)</f>
        <v>#N/A</v>
      </c>
      <c r="K76" s="214" t="e">
        <f>VLOOKUP(MID($F76,CHOOSE(CodeType,K$2,K$2,K$2+2*(J$2-COUNTIF($G76:J76,"~*")),K$3),3),GeneticCode,2,FALSE)</f>
        <v>#N/A</v>
      </c>
      <c r="L76" s="214" t="e">
        <f>VLOOKUP(MID($F76,CHOOSE(CodeType,L$2,L$2,L$2+2*(K$2-COUNTIF($G76:K76,"~*")),L$3),3),GeneticCode,2,FALSE)</f>
        <v>#N/A</v>
      </c>
      <c r="M76" s="214" t="e">
        <f>VLOOKUP(MID($F76,CHOOSE(CodeType,M$2,M$2,M$2+2*(L$2-COUNTIF($G76:L76,"~*")),M$3),3),GeneticCode,2,FALSE)</f>
        <v>#N/A</v>
      </c>
      <c r="N76" s="214" t="e">
        <f>VLOOKUP(MID($F76,CHOOSE(CodeType,N$2,N$2,N$2+2*(M$2-COUNTIF($G76:M76,"~*")),N$3),3),GeneticCode,2,FALSE)</f>
        <v>#N/A</v>
      </c>
      <c r="O76" s="214" t="e">
        <f>VLOOKUP(MID($F76,CHOOSE(CodeType,O$2,O$2,O$2+2*(N$2-COUNTIF($G76:N76,"~*")),O$3),3),GeneticCode,2,FALSE)</f>
        <v>#N/A</v>
      </c>
      <c r="P76" s="214" t="e">
        <f>VLOOKUP(MID($F76,CHOOSE(CodeType,P$2,P$2,P$2+2*(O$2-COUNTIF($G76:O76,"~*")),P$3),3),GeneticCode,2,FALSE)</f>
        <v>#N/A</v>
      </c>
      <c r="Q76" s="214" t="e">
        <f>VLOOKUP(MID($F76,CHOOSE(CodeType,Q$2,Q$2,Q$2+2*(P$2-COUNTIF($G76:P76,"~*")),Q$3),3),GeneticCode,2,FALSE)</f>
        <v>#N/A</v>
      </c>
      <c r="R76" s="214" t="e">
        <f>VLOOKUP(MID($F76,CHOOSE(CodeType,R$2,R$2,R$2+2*(Q$2-COUNTIF($G76:Q76,"~*")),R$3),3),GeneticCode,2,FALSE)</f>
        <v>#N/A</v>
      </c>
      <c r="S76" s="214" t="e">
        <f>VLOOKUP(MID($F76,CHOOSE(CodeType,S$2,S$2,S$2+2*(R$2-COUNTIF($G76:R76,"~*")),S$3),3),GeneticCode,2,FALSE)</f>
        <v>#N/A</v>
      </c>
      <c r="T76" s="214" t="e">
        <f>VLOOKUP(MID($F76,CHOOSE(CodeType,T$2,T$2,T$2+2*(S$2-COUNTIF($G76:S76,"~*")),T$3),3),GeneticCode,2,FALSE)</f>
        <v>#N/A</v>
      </c>
      <c r="U76" s="214" t="e">
        <f>VLOOKUP(MID($F76,CHOOSE(CodeType,U$2,U$2,U$2+2*(T$2-COUNTIF($G76:T76,"~*")),U$3),3),GeneticCode,2,FALSE)</f>
        <v>#N/A</v>
      </c>
      <c r="V76" s="214" t="e">
        <f>VLOOKUP(MID($F76,CHOOSE(CodeType,V$2,V$2,V$2+2*(U$2-COUNTIF($G76:U76,"~*")),V$3),3),GeneticCode,2,FALSE)</f>
        <v>#N/A</v>
      </c>
      <c r="W76" s="214" t="e">
        <f>VLOOKUP(MID($F76,CHOOSE(CodeType,W$2,W$2,W$2+2*(V$2-COUNTIF($G76:V76,"~*")),W$3),3),GeneticCode,2,FALSE)</f>
        <v>#N/A</v>
      </c>
      <c r="X76" s="214" t="e">
        <f>VLOOKUP(MID($F76,CHOOSE(CodeType,X$2,X$2,X$2+2*(W$2-COUNTIF($G76:W76,"~*")),X$3),3),GeneticCode,2,FALSE)</f>
        <v>#N/A</v>
      </c>
      <c r="Y76" s="214" t="e">
        <f>VLOOKUP(MID($F76,CHOOSE(CodeType,Y$2,Y$2,Y$2+2*(X$2-COUNTIF($G76:X76,"~*")),Y$3),3),GeneticCode,2,FALSE)</f>
        <v>#N/A</v>
      </c>
      <c r="Z76" s="214" t="e">
        <f>VLOOKUP(MID($F76,CHOOSE(CodeType,Z$2,Z$2,Z$2+2*(Y$2-COUNTIF($G76:Y76,"~*")),Z$3),3),GeneticCode,2,FALSE)</f>
        <v>#N/A</v>
      </c>
      <c r="AA76" s="211" t="e">
        <f t="shared" si="32"/>
        <v>#N/A</v>
      </c>
      <c r="AB76" s="215" t="e">
        <f t="shared" si="35"/>
        <v>#N/A</v>
      </c>
      <c r="AC76" s="306">
        <f t="shared" si="36"/>
      </c>
      <c r="AD76" s="307"/>
      <c r="AE76" s="3"/>
      <c r="AF76" s="217">
        <f t="shared" si="37"/>
      </c>
      <c r="AG76" s="218">
        <f t="shared" si="38"/>
      </c>
      <c r="AH76" s="218">
        <f t="shared" si="39"/>
      </c>
      <c r="AI76" s="218">
        <f t="shared" si="40"/>
      </c>
      <c r="AJ76" s="219">
        <f t="shared" si="41"/>
      </c>
      <c r="AK76" s="220">
        <f t="shared" si="42"/>
      </c>
      <c r="AL76" s="219">
        <f t="shared" si="43"/>
      </c>
      <c r="AM76" s="314">
        <f t="shared" si="44"/>
      </c>
      <c r="AN76" s="315"/>
      <c r="AP76" s="223" t="str">
        <f t="shared" si="28"/>
        <v>UGG</v>
      </c>
      <c r="AQ76" s="223" t="str">
        <f t="shared" si="29"/>
        <v>?</v>
      </c>
    </row>
    <row r="77" spans="1:43" ht="15.75">
      <c r="A77" s="211">
        <f t="shared" si="45"/>
        <v>0.8817414254299365</v>
      </c>
      <c r="B77" s="214">
        <f t="shared" si="33"/>
        <v>3</v>
      </c>
      <c r="C77" s="215">
        <f t="shared" si="46"/>
        <v>0.30650213547050953</v>
      </c>
      <c r="D77" s="295">
        <f t="shared" si="34"/>
      </c>
      <c r="E77" s="292"/>
      <c r="F77" s="213">
        <f t="shared" si="30"/>
      </c>
      <c r="G77" s="214" t="e">
        <f t="shared" si="31"/>
        <v>#N/A</v>
      </c>
      <c r="H77" s="214" t="e">
        <f>VLOOKUP(MID($F77,CHOOSE(CodeType,H$2,H$2,H$2+2*(G$2-COUNTIF($G77:G77,"~*")),H$3),3),GeneticCode,2,FALSE)</f>
        <v>#N/A</v>
      </c>
      <c r="I77" s="214" t="e">
        <f>VLOOKUP(MID($F77,CHOOSE(CodeType,I$2,I$2,I$2+2*(H$2-COUNTIF($G77:H77,"~*")),I$3),3),GeneticCode,2,FALSE)</f>
        <v>#N/A</v>
      </c>
      <c r="J77" s="214" t="e">
        <f>VLOOKUP(MID($F77,CHOOSE(CodeType,J$2,J$2,J$2+2*(I$2-COUNTIF($G77:I77,"~*")),J$3),3),GeneticCode,2,FALSE)</f>
        <v>#N/A</v>
      </c>
      <c r="K77" s="214" t="e">
        <f>VLOOKUP(MID($F77,CHOOSE(CodeType,K$2,K$2,K$2+2*(J$2-COUNTIF($G77:J77,"~*")),K$3),3),GeneticCode,2,FALSE)</f>
        <v>#N/A</v>
      </c>
      <c r="L77" s="214" t="e">
        <f>VLOOKUP(MID($F77,CHOOSE(CodeType,L$2,L$2,L$2+2*(K$2-COUNTIF($G77:K77,"~*")),L$3),3),GeneticCode,2,FALSE)</f>
        <v>#N/A</v>
      </c>
      <c r="M77" s="214" t="e">
        <f>VLOOKUP(MID($F77,CHOOSE(CodeType,M$2,M$2,M$2+2*(L$2-COUNTIF($G77:L77,"~*")),M$3),3),GeneticCode,2,FALSE)</f>
        <v>#N/A</v>
      </c>
      <c r="N77" s="214" t="e">
        <f>VLOOKUP(MID($F77,CHOOSE(CodeType,N$2,N$2,N$2+2*(M$2-COUNTIF($G77:M77,"~*")),N$3),3),GeneticCode,2,FALSE)</f>
        <v>#N/A</v>
      </c>
      <c r="O77" s="214" t="e">
        <f>VLOOKUP(MID($F77,CHOOSE(CodeType,O$2,O$2,O$2+2*(N$2-COUNTIF($G77:N77,"~*")),O$3),3),GeneticCode,2,FALSE)</f>
        <v>#N/A</v>
      </c>
      <c r="P77" s="214" t="e">
        <f>VLOOKUP(MID($F77,CHOOSE(CodeType,P$2,P$2,P$2+2*(O$2-COUNTIF($G77:O77,"~*")),P$3),3),GeneticCode,2,FALSE)</f>
        <v>#N/A</v>
      </c>
      <c r="Q77" s="214" t="e">
        <f>VLOOKUP(MID($F77,CHOOSE(CodeType,Q$2,Q$2,Q$2+2*(P$2-COUNTIF($G77:P77,"~*")),Q$3),3),GeneticCode,2,FALSE)</f>
        <v>#N/A</v>
      </c>
      <c r="R77" s="214" t="e">
        <f>VLOOKUP(MID($F77,CHOOSE(CodeType,R$2,R$2,R$2+2*(Q$2-COUNTIF($G77:Q77,"~*")),R$3),3),GeneticCode,2,FALSE)</f>
        <v>#N/A</v>
      </c>
      <c r="S77" s="214" t="e">
        <f>VLOOKUP(MID($F77,CHOOSE(CodeType,S$2,S$2,S$2+2*(R$2-COUNTIF($G77:R77,"~*")),S$3),3),GeneticCode,2,FALSE)</f>
        <v>#N/A</v>
      </c>
      <c r="T77" s="214" t="e">
        <f>VLOOKUP(MID($F77,CHOOSE(CodeType,T$2,T$2,T$2+2*(S$2-COUNTIF($G77:S77,"~*")),T$3),3),GeneticCode,2,FALSE)</f>
        <v>#N/A</v>
      </c>
      <c r="U77" s="214" t="e">
        <f>VLOOKUP(MID($F77,CHOOSE(CodeType,U$2,U$2,U$2+2*(T$2-COUNTIF($G77:T77,"~*")),U$3),3),GeneticCode,2,FALSE)</f>
        <v>#N/A</v>
      </c>
      <c r="V77" s="214" t="e">
        <f>VLOOKUP(MID($F77,CHOOSE(CodeType,V$2,V$2,V$2+2*(U$2-COUNTIF($G77:U77,"~*")),V$3),3),GeneticCode,2,FALSE)</f>
        <v>#N/A</v>
      </c>
      <c r="W77" s="214" t="e">
        <f>VLOOKUP(MID($F77,CHOOSE(CodeType,W$2,W$2,W$2+2*(V$2-COUNTIF($G77:V77,"~*")),W$3),3),GeneticCode,2,FALSE)</f>
        <v>#N/A</v>
      </c>
      <c r="X77" s="214" t="e">
        <f>VLOOKUP(MID($F77,CHOOSE(CodeType,X$2,X$2,X$2+2*(W$2-COUNTIF($G77:W77,"~*")),X$3),3),GeneticCode,2,FALSE)</f>
        <v>#N/A</v>
      </c>
      <c r="Y77" s="214" t="e">
        <f>VLOOKUP(MID($F77,CHOOSE(CodeType,Y$2,Y$2,Y$2+2*(X$2-COUNTIF($G77:X77,"~*")),Y$3),3),GeneticCode,2,FALSE)</f>
        <v>#N/A</v>
      </c>
      <c r="Z77" s="214" t="e">
        <f>VLOOKUP(MID($F77,CHOOSE(CodeType,Z$2,Z$2,Z$2+2*(Y$2-COUNTIF($G77:Y77,"~*")),Z$3),3),GeneticCode,2,FALSE)</f>
        <v>#N/A</v>
      </c>
      <c r="AA77" s="211" t="e">
        <f t="shared" si="32"/>
        <v>#N/A</v>
      </c>
      <c r="AB77" s="215" t="e">
        <f t="shared" si="35"/>
        <v>#N/A</v>
      </c>
      <c r="AC77" s="306">
        <f t="shared" si="36"/>
      </c>
      <c r="AD77" s="307"/>
      <c r="AE77" s="3"/>
      <c r="AF77" s="217">
        <f t="shared" si="37"/>
      </c>
      <c r="AG77" s="218">
        <f t="shared" si="38"/>
      </c>
      <c r="AH77" s="218">
        <f t="shared" si="39"/>
      </c>
      <c r="AI77" s="218">
        <f t="shared" si="40"/>
      </c>
      <c r="AJ77" s="219">
        <f t="shared" si="41"/>
      </c>
      <c r="AK77" s="220">
        <f t="shared" si="42"/>
      </c>
      <c r="AL77" s="219">
        <f t="shared" si="43"/>
      </c>
      <c r="AM77" s="314">
        <f t="shared" si="44"/>
      </c>
      <c r="AN77" s="315"/>
      <c r="AP77" s="223" t="str">
        <f t="shared" si="28"/>
        <v>UGU</v>
      </c>
      <c r="AQ77" s="223" t="str">
        <f t="shared" si="29"/>
        <v>?</v>
      </c>
    </row>
    <row r="78" spans="1:43" ht="15.75">
      <c r="A78" s="211">
        <f t="shared" si="45"/>
        <v>0.912025757599622</v>
      </c>
      <c r="B78" s="214">
        <f t="shared" si="33"/>
        <v>3</v>
      </c>
      <c r="C78" s="215">
        <f t="shared" si="46"/>
        <v>0.004400748759508133</v>
      </c>
      <c r="D78" s="295">
        <f t="shared" si="34"/>
      </c>
      <c r="E78" s="292"/>
      <c r="F78" s="213">
        <f t="shared" si="30"/>
      </c>
      <c r="G78" s="214" t="e">
        <f t="shared" si="31"/>
        <v>#N/A</v>
      </c>
      <c r="H78" s="214" t="e">
        <f>VLOOKUP(MID($F78,CHOOSE(CodeType,H$2,H$2,H$2+2*(G$2-COUNTIF($G78:G78,"~*")),H$3),3),GeneticCode,2,FALSE)</f>
        <v>#N/A</v>
      </c>
      <c r="I78" s="214" t="e">
        <f>VLOOKUP(MID($F78,CHOOSE(CodeType,I$2,I$2,I$2+2*(H$2-COUNTIF($G78:H78,"~*")),I$3),3),GeneticCode,2,FALSE)</f>
        <v>#N/A</v>
      </c>
      <c r="J78" s="214" t="e">
        <f>VLOOKUP(MID($F78,CHOOSE(CodeType,J$2,J$2,J$2+2*(I$2-COUNTIF($G78:I78,"~*")),J$3),3),GeneticCode,2,FALSE)</f>
        <v>#N/A</v>
      </c>
      <c r="K78" s="214" t="e">
        <f>VLOOKUP(MID($F78,CHOOSE(CodeType,K$2,K$2,K$2+2*(J$2-COUNTIF($G78:J78,"~*")),K$3),3),GeneticCode,2,FALSE)</f>
        <v>#N/A</v>
      </c>
      <c r="L78" s="214" t="e">
        <f>VLOOKUP(MID($F78,CHOOSE(CodeType,L$2,L$2,L$2+2*(K$2-COUNTIF($G78:K78,"~*")),L$3),3),GeneticCode,2,FALSE)</f>
        <v>#N/A</v>
      </c>
      <c r="M78" s="214" t="e">
        <f>VLOOKUP(MID($F78,CHOOSE(CodeType,M$2,M$2,M$2+2*(L$2-COUNTIF($G78:L78,"~*")),M$3),3),GeneticCode,2,FALSE)</f>
        <v>#N/A</v>
      </c>
      <c r="N78" s="214" t="e">
        <f>VLOOKUP(MID($F78,CHOOSE(CodeType,N$2,N$2,N$2+2*(M$2-COUNTIF($G78:M78,"~*")),N$3),3),GeneticCode,2,FALSE)</f>
        <v>#N/A</v>
      </c>
      <c r="O78" s="214" t="e">
        <f>VLOOKUP(MID($F78,CHOOSE(CodeType,O$2,O$2,O$2+2*(N$2-COUNTIF($G78:N78,"~*")),O$3),3),GeneticCode,2,FALSE)</f>
        <v>#N/A</v>
      </c>
      <c r="P78" s="214" t="e">
        <f>VLOOKUP(MID($F78,CHOOSE(CodeType,P$2,P$2,P$2+2*(O$2-COUNTIF($G78:O78,"~*")),P$3),3),GeneticCode,2,FALSE)</f>
        <v>#N/A</v>
      </c>
      <c r="Q78" s="214" t="e">
        <f>VLOOKUP(MID($F78,CHOOSE(CodeType,Q$2,Q$2,Q$2+2*(P$2-COUNTIF($G78:P78,"~*")),Q$3),3),GeneticCode,2,FALSE)</f>
        <v>#N/A</v>
      </c>
      <c r="R78" s="214" t="e">
        <f>VLOOKUP(MID($F78,CHOOSE(CodeType,R$2,R$2,R$2+2*(Q$2-COUNTIF($G78:Q78,"~*")),R$3),3),GeneticCode,2,FALSE)</f>
        <v>#N/A</v>
      </c>
      <c r="S78" s="214" t="e">
        <f>VLOOKUP(MID($F78,CHOOSE(CodeType,S$2,S$2,S$2+2*(R$2-COUNTIF($G78:R78,"~*")),S$3),3),GeneticCode,2,FALSE)</f>
        <v>#N/A</v>
      </c>
      <c r="T78" s="214" t="e">
        <f>VLOOKUP(MID($F78,CHOOSE(CodeType,T$2,T$2,T$2+2*(S$2-COUNTIF($G78:S78,"~*")),T$3),3),GeneticCode,2,FALSE)</f>
        <v>#N/A</v>
      </c>
      <c r="U78" s="214" t="e">
        <f>VLOOKUP(MID($F78,CHOOSE(CodeType,U$2,U$2,U$2+2*(T$2-COUNTIF($G78:T78,"~*")),U$3),3),GeneticCode,2,FALSE)</f>
        <v>#N/A</v>
      </c>
      <c r="V78" s="214" t="e">
        <f>VLOOKUP(MID($F78,CHOOSE(CodeType,V$2,V$2,V$2+2*(U$2-COUNTIF($G78:U78,"~*")),V$3),3),GeneticCode,2,FALSE)</f>
        <v>#N/A</v>
      </c>
      <c r="W78" s="214" t="e">
        <f>VLOOKUP(MID($F78,CHOOSE(CodeType,W$2,W$2,W$2+2*(V$2-COUNTIF($G78:V78,"~*")),W$3),3),GeneticCode,2,FALSE)</f>
        <v>#N/A</v>
      </c>
      <c r="X78" s="214" t="e">
        <f>VLOOKUP(MID($F78,CHOOSE(CodeType,X$2,X$2,X$2+2*(W$2-COUNTIF($G78:W78,"~*")),X$3),3),GeneticCode,2,FALSE)</f>
        <v>#N/A</v>
      </c>
      <c r="Y78" s="214" t="e">
        <f>VLOOKUP(MID($F78,CHOOSE(CodeType,Y$2,Y$2,Y$2+2*(X$2-COUNTIF($G78:X78,"~*")),Y$3),3),GeneticCode,2,FALSE)</f>
        <v>#N/A</v>
      </c>
      <c r="Z78" s="214" t="e">
        <f>VLOOKUP(MID($F78,CHOOSE(CodeType,Z$2,Z$2,Z$2+2*(Y$2-COUNTIF($G78:Y78,"~*")),Z$3),3),GeneticCode,2,FALSE)</f>
        <v>#N/A</v>
      </c>
      <c r="AA78" s="211" t="e">
        <f t="shared" si="32"/>
        <v>#N/A</v>
      </c>
      <c r="AB78" s="215" t="e">
        <f t="shared" si="35"/>
        <v>#N/A</v>
      </c>
      <c r="AC78" s="306">
        <f t="shared" si="36"/>
      </c>
      <c r="AD78" s="307"/>
      <c r="AE78" s="3"/>
      <c r="AF78" s="217">
        <f t="shared" si="37"/>
      </c>
      <c r="AG78" s="218">
        <f t="shared" si="38"/>
      </c>
      <c r="AH78" s="218">
        <f t="shared" si="39"/>
      </c>
      <c r="AI78" s="218">
        <f t="shared" si="40"/>
      </c>
      <c r="AJ78" s="219">
        <f t="shared" si="41"/>
      </c>
      <c r="AK78" s="220">
        <f t="shared" si="42"/>
      </c>
      <c r="AL78" s="219">
        <f t="shared" si="43"/>
      </c>
      <c r="AM78" s="314">
        <f t="shared" si="44"/>
      </c>
      <c r="AN78" s="315"/>
      <c r="AP78" s="223" t="str">
        <f t="shared" si="28"/>
        <v>UUA</v>
      </c>
      <c r="AQ78" s="223" t="str">
        <f t="shared" si="29"/>
        <v>?</v>
      </c>
    </row>
    <row r="79" spans="1:43" ht="15.75">
      <c r="A79" s="211">
        <f t="shared" si="45"/>
        <v>0.6341470353654586</v>
      </c>
      <c r="B79" s="214">
        <f t="shared" si="33"/>
        <v>2</v>
      </c>
      <c r="C79" s="215">
        <f t="shared" si="46"/>
        <v>0.6495770355686545</v>
      </c>
      <c r="D79" s="295">
        <f t="shared" si="34"/>
      </c>
      <c r="E79" s="292"/>
      <c r="F79" s="213">
        <f t="shared" si="30"/>
      </c>
      <c r="G79" s="214" t="e">
        <f t="shared" si="31"/>
        <v>#N/A</v>
      </c>
      <c r="H79" s="214" t="e">
        <f>VLOOKUP(MID($F79,CHOOSE(CodeType,H$2,H$2,H$2+2*(G$2-COUNTIF($G79:G79,"~*")),H$3),3),GeneticCode,2,FALSE)</f>
        <v>#N/A</v>
      </c>
      <c r="I79" s="214" t="e">
        <f>VLOOKUP(MID($F79,CHOOSE(CodeType,I$2,I$2,I$2+2*(H$2-COUNTIF($G79:H79,"~*")),I$3),3),GeneticCode,2,FALSE)</f>
        <v>#N/A</v>
      </c>
      <c r="J79" s="214" t="e">
        <f>VLOOKUP(MID($F79,CHOOSE(CodeType,J$2,J$2,J$2+2*(I$2-COUNTIF($G79:I79,"~*")),J$3),3),GeneticCode,2,FALSE)</f>
        <v>#N/A</v>
      </c>
      <c r="K79" s="214" t="e">
        <f>VLOOKUP(MID($F79,CHOOSE(CodeType,K$2,K$2,K$2+2*(J$2-COUNTIF($G79:J79,"~*")),K$3),3),GeneticCode,2,FALSE)</f>
        <v>#N/A</v>
      </c>
      <c r="L79" s="214" t="e">
        <f>VLOOKUP(MID($F79,CHOOSE(CodeType,L$2,L$2,L$2+2*(K$2-COUNTIF($G79:K79,"~*")),L$3),3),GeneticCode,2,FALSE)</f>
        <v>#N/A</v>
      </c>
      <c r="M79" s="214" t="e">
        <f>VLOOKUP(MID($F79,CHOOSE(CodeType,M$2,M$2,M$2+2*(L$2-COUNTIF($G79:L79,"~*")),M$3),3),GeneticCode,2,FALSE)</f>
        <v>#N/A</v>
      </c>
      <c r="N79" s="214" t="e">
        <f>VLOOKUP(MID($F79,CHOOSE(CodeType,N$2,N$2,N$2+2*(M$2-COUNTIF($G79:M79,"~*")),N$3),3),GeneticCode,2,FALSE)</f>
        <v>#N/A</v>
      </c>
      <c r="O79" s="214" t="e">
        <f>VLOOKUP(MID($F79,CHOOSE(CodeType,O$2,O$2,O$2+2*(N$2-COUNTIF($G79:N79,"~*")),O$3),3),GeneticCode,2,FALSE)</f>
        <v>#N/A</v>
      </c>
      <c r="P79" s="214" t="e">
        <f>VLOOKUP(MID($F79,CHOOSE(CodeType,P$2,P$2,P$2+2*(O$2-COUNTIF($G79:O79,"~*")),P$3),3),GeneticCode,2,FALSE)</f>
        <v>#N/A</v>
      </c>
      <c r="Q79" s="214" t="e">
        <f>VLOOKUP(MID($F79,CHOOSE(CodeType,Q$2,Q$2,Q$2+2*(P$2-COUNTIF($G79:P79,"~*")),Q$3),3),GeneticCode,2,FALSE)</f>
        <v>#N/A</v>
      </c>
      <c r="R79" s="214" t="e">
        <f>VLOOKUP(MID($F79,CHOOSE(CodeType,R$2,R$2,R$2+2*(Q$2-COUNTIF($G79:Q79,"~*")),R$3),3),GeneticCode,2,FALSE)</f>
        <v>#N/A</v>
      </c>
      <c r="S79" s="214" t="e">
        <f>VLOOKUP(MID($F79,CHOOSE(CodeType,S$2,S$2,S$2+2*(R$2-COUNTIF($G79:R79,"~*")),S$3),3),GeneticCode,2,FALSE)</f>
        <v>#N/A</v>
      </c>
      <c r="T79" s="214" t="e">
        <f>VLOOKUP(MID($F79,CHOOSE(CodeType,T$2,T$2,T$2+2*(S$2-COUNTIF($G79:S79,"~*")),T$3),3),GeneticCode,2,FALSE)</f>
        <v>#N/A</v>
      </c>
      <c r="U79" s="214" t="e">
        <f>VLOOKUP(MID($F79,CHOOSE(CodeType,U$2,U$2,U$2+2*(T$2-COUNTIF($G79:T79,"~*")),U$3),3),GeneticCode,2,FALSE)</f>
        <v>#N/A</v>
      </c>
      <c r="V79" s="214" t="e">
        <f>VLOOKUP(MID($F79,CHOOSE(CodeType,V$2,V$2,V$2+2*(U$2-COUNTIF($G79:U79,"~*")),V$3),3),GeneticCode,2,FALSE)</f>
        <v>#N/A</v>
      </c>
      <c r="W79" s="214" t="e">
        <f>VLOOKUP(MID($F79,CHOOSE(CodeType,W$2,W$2,W$2+2*(V$2-COUNTIF($G79:V79,"~*")),W$3),3),GeneticCode,2,FALSE)</f>
        <v>#N/A</v>
      </c>
      <c r="X79" s="214" t="e">
        <f>VLOOKUP(MID($F79,CHOOSE(CodeType,X$2,X$2,X$2+2*(W$2-COUNTIF($G79:W79,"~*")),X$3),3),GeneticCode,2,FALSE)</f>
        <v>#N/A</v>
      </c>
      <c r="Y79" s="214" t="e">
        <f>VLOOKUP(MID($F79,CHOOSE(CodeType,Y$2,Y$2,Y$2+2*(X$2-COUNTIF($G79:X79,"~*")),Y$3),3),GeneticCode,2,FALSE)</f>
        <v>#N/A</v>
      </c>
      <c r="Z79" s="214" t="e">
        <f>VLOOKUP(MID($F79,CHOOSE(CodeType,Z$2,Z$2,Z$2+2*(Y$2-COUNTIF($G79:Y79,"~*")),Z$3),3),GeneticCode,2,FALSE)</f>
        <v>#N/A</v>
      </c>
      <c r="AA79" s="211" t="e">
        <f t="shared" si="32"/>
        <v>#N/A</v>
      </c>
      <c r="AB79" s="215" t="e">
        <f t="shared" si="35"/>
        <v>#N/A</v>
      </c>
      <c r="AC79" s="306">
        <f t="shared" si="36"/>
      </c>
      <c r="AD79" s="307"/>
      <c r="AE79" s="3"/>
      <c r="AF79" s="217">
        <f t="shared" si="37"/>
      </c>
      <c r="AG79" s="218">
        <f t="shared" si="38"/>
      </c>
      <c r="AH79" s="218">
        <f t="shared" si="39"/>
      </c>
      <c r="AI79" s="218">
        <f t="shared" si="40"/>
      </c>
      <c r="AJ79" s="219">
        <f t="shared" si="41"/>
      </c>
      <c r="AK79" s="220">
        <f t="shared" si="42"/>
      </c>
      <c r="AL79" s="219">
        <f t="shared" si="43"/>
      </c>
      <c r="AM79" s="314">
        <f t="shared" si="44"/>
      </c>
      <c r="AN79" s="315"/>
      <c r="AP79" s="223" t="str">
        <f t="shared" si="28"/>
        <v>UUC</v>
      </c>
      <c r="AQ79" s="223" t="str">
        <f t="shared" si="29"/>
        <v>?</v>
      </c>
    </row>
    <row r="80" spans="1:43" ht="15.75">
      <c r="A80" s="211">
        <f t="shared" si="45"/>
        <v>0.7895637759938836</v>
      </c>
      <c r="B80" s="214">
        <f t="shared" si="33"/>
        <v>3</v>
      </c>
      <c r="C80" s="215">
        <f t="shared" si="46"/>
        <v>0.04223219584673643</v>
      </c>
      <c r="D80" s="295">
        <f t="shared" si="34"/>
      </c>
      <c r="E80" s="292"/>
      <c r="F80" s="213">
        <f t="shared" si="30"/>
      </c>
      <c r="G80" s="214" t="e">
        <f t="shared" si="31"/>
        <v>#N/A</v>
      </c>
      <c r="H80" s="214" t="e">
        <f>VLOOKUP(MID($F80,CHOOSE(CodeType,H$2,H$2,H$2+2*(G$2-COUNTIF($G80:G80,"~*")),H$3),3),GeneticCode,2,FALSE)</f>
        <v>#N/A</v>
      </c>
      <c r="I80" s="214" t="e">
        <f>VLOOKUP(MID($F80,CHOOSE(CodeType,I$2,I$2,I$2+2*(H$2-COUNTIF($G80:H80,"~*")),I$3),3),GeneticCode,2,FALSE)</f>
        <v>#N/A</v>
      </c>
      <c r="J80" s="214" t="e">
        <f>VLOOKUP(MID($F80,CHOOSE(CodeType,J$2,J$2,J$2+2*(I$2-COUNTIF($G80:I80,"~*")),J$3),3),GeneticCode,2,FALSE)</f>
        <v>#N/A</v>
      </c>
      <c r="K80" s="214" t="e">
        <f>VLOOKUP(MID($F80,CHOOSE(CodeType,K$2,K$2,K$2+2*(J$2-COUNTIF($G80:J80,"~*")),K$3),3),GeneticCode,2,FALSE)</f>
        <v>#N/A</v>
      </c>
      <c r="L80" s="214" t="e">
        <f>VLOOKUP(MID($F80,CHOOSE(CodeType,L$2,L$2,L$2+2*(K$2-COUNTIF($G80:K80,"~*")),L$3),3),GeneticCode,2,FALSE)</f>
        <v>#N/A</v>
      </c>
      <c r="M80" s="214" t="e">
        <f>VLOOKUP(MID($F80,CHOOSE(CodeType,M$2,M$2,M$2+2*(L$2-COUNTIF($G80:L80,"~*")),M$3),3),GeneticCode,2,FALSE)</f>
        <v>#N/A</v>
      </c>
      <c r="N80" s="214" t="e">
        <f>VLOOKUP(MID($F80,CHOOSE(CodeType,N$2,N$2,N$2+2*(M$2-COUNTIF($G80:M80,"~*")),N$3),3),GeneticCode,2,FALSE)</f>
        <v>#N/A</v>
      </c>
      <c r="O80" s="214" t="e">
        <f>VLOOKUP(MID($F80,CHOOSE(CodeType,O$2,O$2,O$2+2*(N$2-COUNTIF($G80:N80,"~*")),O$3),3),GeneticCode,2,FALSE)</f>
        <v>#N/A</v>
      </c>
      <c r="P80" s="214" t="e">
        <f>VLOOKUP(MID($F80,CHOOSE(CodeType,P$2,P$2,P$2+2*(O$2-COUNTIF($G80:O80,"~*")),P$3),3),GeneticCode,2,FALSE)</f>
        <v>#N/A</v>
      </c>
      <c r="Q80" s="214" t="e">
        <f>VLOOKUP(MID($F80,CHOOSE(CodeType,Q$2,Q$2,Q$2+2*(P$2-COUNTIF($G80:P80,"~*")),Q$3),3),GeneticCode,2,FALSE)</f>
        <v>#N/A</v>
      </c>
      <c r="R80" s="214" t="e">
        <f>VLOOKUP(MID($F80,CHOOSE(CodeType,R$2,R$2,R$2+2*(Q$2-COUNTIF($G80:Q80,"~*")),R$3),3),GeneticCode,2,FALSE)</f>
        <v>#N/A</v>
      </c>
      <c r="S80" s="214" t="e">
        <f>VLOOKUP(MID($F80,CHOOSE(CodeType,S$2,S$2,S$2+2*(R$2-COUNTIF($G80:R80,"~*")),S$3),3),GeneticCode,2,FALSE)</f>
        <v>#N/A</v>
      </c>
      <c r="T80" s="214" t="e">
        <f>VLOOKUP(MID($F80,CHOOSE(CodeType,T$2,T$2,T$2+2*(S$2-COUNTIF($G80:S80,"~*")),T$3),3),GeneticCode,2,FALSE)</f>
        <v>#N/A</v>
      </c>
      <c r="U80" s="214" t="e">
        <f>VLOOKUP(MID($F80,CHOOSE(CodeType,U$2,U$2,U$2+2*(T$2-COUNTIF($G80:T80,"~*")),U$3),3),GeneticCode,2,FALSE)</f>
        <v>#N/A</v>
      </c>
      <c r="V80" s="214" t="e">
        <f>VLOOKUP(MID($F80,CHOOSE(CodeType,V$2,V$2,V$2+2*(U$2-COUNTIF($G80:U80,"~*")),V$3),3),GeneticCode,2,FALSE)</f>
        <v>#N/A</v>
      </c>
      <c r="W80" s="214" t="e">
        <f>VLOOKUP(MID($F80,CHOOSE(CodeType,W$2,W$2,W$2+2*(V$2-COUNTIF($G80:V80,"~*")),W$3),3),GeneticCode,2,FALSE)</f>
        <v>#N/A</v>
      </c>
      <c r="X80" s="214" t="e">
        <f>VLOOKUP(MID($F80,CHOOSE(CodeType,X$2,X$2,X$2+2*(W$2-COUNTIF($G80:W80,"~*")),X$3),3),GeneticCode,2,FALSE)</f>
        <v>#N/A</v>
      </c>
      <c r="Y80" s="214" t="e">
        <f>VLOOKUP(MID($F80,CHOOSE(CodeType,Y$2,Y$2,Y$2+2*(X$2-COUNTIF($G80:X80,"~*")),Y$3),3),GeneticCode,2,FALSE)</f>
        <v>#N/A</v>
      </c>
      <c r="Z80" s="214" t="e">
        <f>VLOOKUP(MID($F80,CHOOSE(CodeType,Z$2,Z$2,Z$2+2*(Y$2-COUNTIF($G80:Y80,"~*")),Z$3),3),GeneticCode,2,FALSE)</f>
        <v>#N/A</v>
      </c>
      <c r="AA80" s="211" t="e">
        <f t="shared" si="32"/>
        <v>#N/A</v>
      </c>
      <c r="AB80" s="215" t="e">
        <f t="shared" si="35"/>
        <v>#N/A</v>
      </c>
      <c r="AC80" s="306">
        <f t="shared" si="36"/>
      </c>
      <c r="AD80" s="307"/>
      <c r="AE80" s="3"/>
      <c r="AF80" s="217">
        <f t="shared" si="37"/>
      </c>
      <c r="AG80" s="218">
        <f t="shared" si="38"/>
      </c>
      <c r="AH80" s="218">
        <f t="shared" si="39"/>
      </c>
      <c r="AI80" s="218">
        <f t="shared" si="40"/>
      </c>
      <c r="AJ80" s="219">
        <f t="shared" si="41"/>
      </c>
      <c r="AK80" s="220">
        <f t="shared" si="42"/>
      </c>
      <c r="AL80" s="219">
        <f t="shared" si="43"/>
      </c>
      <c r="AM80" s="314">
        <f t="shared" si="44"/>
      </c>
      <c r="AN80" s="315"/>
      <c r="AP80" s="223" t="str">
        <f t="shared" si="28"/>
        <v>UUG</v>
      </c>
      <c r="AQ80" s="223" t="str">
        <f t="shared" si="29"/>
        <v>?</v>
      </c>
    </row>
    <row r="81" spans="1:43" ht="15.75">
      <c r="A81" s="211">
        <f t="shared" si="45"/>
        <v>0.6977680152631365</v>
      </c>
      <c r="B81" s="214">
        <f t="shared" si="33"/>
        <v>3</v>
      </c>
      <c r="C81" s="215">
        <f t="shared" si="46"/>
        <v>0.29783627204596996</v>
      </c>
      <c r="D81" s="295">
        <f t="shared" si="34"/>
      </c>
      <c r="E81" s="292"/>
      <c r="F81" s="213">
        <f t="shared" si="30"/>
      </c>
      <c r="G81" s="214" t="e">
        <f t="shared" si="31"/>
        <v>#N/A</v>
      </c>
      <c r="H81" s="214" t="e">
        <f>VLOOKUP(MID($F81,CHOOSE(CodeType,H$2,H$2,H$2+2*(G$2-COUNTIF($G81:G81,"~*")),H$3),3),GeneticCode,2,FALSE)</f>
        <v>#N/A</v>
      </c>
      <c r="I81" s="214" t="e">
        <f>VLOOKUP(MID($F81,CHOOSE(CodeType,I$2,I$2,I$2+2*(H$2-COUNTIF($G81:H81,"~*")),I$3),3),GeneticCode,2,FALSE)</f>
        <v>#N/A</v>
      </c>
      <c r="J81" s="214" t="e">
        <f>VLOOKUP(MID($F81,CHOOSE(CodeType,J$2,J$2,J$2+2*(I$2-COUNTIF($G81:I81,"~*")),J$3),3),GeneticCode,2,FALSE)</f>
        <v>#N/A</v>
      </c>
      <c r="K81" s="214" t="e">
        <f>VLOOKUP(MID($F81,CHOOSE(CodeType,K$2,K$2,K$2+2*(J$2-COUNTIF($G81:J81,"~*")),K$3),3),GeneticCode,2,FALSE)</f>
        <v>#N/A</v>
      </c>
      <c r="L81" s="214" t="e">
        <f>VLOOKUP(MID($F81,CHOOSE(CodeType,L$2,L$2,L$2+2*(K$2-COUNTIF($G81:K81,"~*")),L$3),3),GeneticCode,2,FALSE)</f>
        <v>#N/A</v>
      </c>
      <c r="M81" s="214" t="e">
        <f>VLOOKUP(MID($F81,CHOOSE(CodeType,M$2,M$2,M$2+2*(L$2-COUNTIF($G81:L81,"~*")),M$3),3),GeneticCode,2,FALSE)</f>
        <v>#N/A</v>
      </c>
      <c r="N81" s="214" t="e">
        <f>VLOOKUP(MID($F81,CHOOSE(CodeType,N$2,N$2,N$2+2*(M$2-COUNTIF($G81:M81,"~*")),N$3),3),GeneticCode,2,FALSE)</f>
        <v>#N/A</v>
      </c>
      <c r="O81" s="214" t="e">
        <f>VLOOKUP(MID($F81,CHOOSE(CodeType,O$2,O$2,O$2+2*(N$2-COUNTIF($G81:N81,"~*")),O$3),3),GeneticCode,2,FALSE)</f>
        <v>#N/A</v>
      </c>
      <c r="P81" s="214" t="e">
        <f>VLOOKUP(MID($F81,CHOOSE(CodeType,P$2,P$2,P$2+2*(O$2-COUNTIF($G81:O81,"~*")),P$3),3),GeneticCode,2,FALSE)</f>
        <v>#N/A</v>
      </c>
      <c r="Q81" s="214" t="e">
        <f>VLOOKUP(MID($F81,CHOOSE(CodeType,Q$2,Q$2,Q$2+2*(P$2-COUNTIF($G81:P81,"~*")),Q$3),3),GeneticCode,2,FALSE)</f>
        <v>#N/A</v>
      </c>
      <c r="R81" s="214" t="e">
        <f>VLOOKUP(MID($F81,CHOOSE(CodeType,R$2,R$2,R$2+2*(Q$2-COUNTIF($G81:Q81,"~*")),R$3),3),GeneticCode,2,FALSE)</f>
        <v>#N/A</v>
      </c>
      <c r="S81" s="214" t="e">
        <f>VLOOKUP(MID($F81,CHOOSE(CodeType,S$2,S$2,S$2+2*(R$2-COUNTIF($G81:R81,"~*")),S$3),3),GeneticCode,2,FALSE)</f>
        <v>#N/A</v>
      </c>
      <c r="T81" s="214" t="e">
        <f>VLOOKUP(MID($F81,CHOOSE(CodeType,T$2,T$2,T$2+2*(S$2-COUNTIF($G81:S81,"~*")),T$3),3),GeneticCode,2,FALSE)</f>
        <v>#N/A</v>
      </c>
      <c r="U81" s="214" t="e">
        <f>VLOOKUP(MID($F81,CHOOSE(CodeType,U$2,U$2,U$2+2*(T$2-COUNTIF($G81:T81,"~*")),U$3),3),GeneticCode,2,FALSE)</f>
        <v>#N/A</v>
      </c>
      <c r="V81" s="214" t="e">
        <f>VLOOKUP(MID($F81,CHOOSE(CodeType,V$2,V$2,V$2+2*(U$2-COUNTIF($G81:U81,"~*")),V$3),3),GeneticCode,2,FALSE)</f>
        <v>#N/A</v>
      </c>
      <c r="W81" s="214" t="e">
        <f>VLOOKUP(MID($F81,CHOOSE(CodeType,W$2,W$2,W$2+2*(V$2-COUNTIF($G81:V81,"~*")),W$3),3),GeneticCode,2,FALSE)</f>
        <v>#N/A</v>
      </c>
      <c r="X81" s="214" t="e">
        <f>VLOOKUP(MID($F81,CHOOSE(CodeType,X$2,X$2,X$2+2*(W$2-COUNTIF($G81:W81,"~*")),X$3),3),GeneticCode,2,FALSE)</f>
        <v>#N/A</v>
      </c>
      <c r="Y81" s="214" t="e">
        <f>VLOOKUP(MID($F81,CHOOSE(CodeType,Y$2,Y$2,Y$2+2*(X$2-COUNTIF($G81:X81,"~*")),Y$3),3),GeneticCode,2,FALSE)</f>
        <v>#N/A</v>
      </c>
      <c r="Z81" s="214" t="e">
        <f>VLOOKUP(MID($F81,CHOOSE(CodeType,Z$2,Z$2,Z$2+2*(Y$2-COUNTIF($G81:Y81,"~*")),Z$3),3),GeneticCode,2,FALSE)</f>
        <v>#N/A</v>
      </c>
      <c r="AA81" s="211" t="e">
        <f t="shared" si="32"/>
        <v>#N/A</v>
      </c>
      <c r="AB81" s="215" t="e">
        <f t="shared" si="35"/>
        <v>#N/A</v>
      </c>
      <c r="AC81" s="306">
        <f t="shared" si="36"/>
      </c>
      <c r="AD81" s="307"/>
      <c r="AE81" s="3"/>
      <c r="AF81" s="217">
        <f t="shared" si="37"/>
      </c>
      <c r="AG81" s="218">
        <f t="shared" si="38"/>
      </c>
      <c r="AH81" s="218">
        <f t="shared" si="39"/>
      </c>
      <c r="AI81" s="218">
        <f t="shared" si="40"/>
      </c>
      <c r="AJ81" s="219">
        <f t="shared" si="41"/>
      </c>
      <c r="AK81" s="220">
        <f t="shared" si="42"/>
      </c>
      <c r="AL81" s="219">
        <f t="shared" si="43"/>
      </c>
      <c r="AM81" s="314">
        <f t="shared" si="44"/>
      </c>
      <c r="AN81" s="315"/>
      <c r="AP81" s="223" t="str">
        <f t="shared" si="28"/>
        <v>UUU</v>
      </c>
      <c r="AQ81" s="223" t="str">
        <f t="shared" si="29"/>
        <v>L</v>
      </c>
    </row>
    <row r="82" spans="1:43" ht="15.75">
      <c r="A82" s="211">
        <f t="shared" si="45"/>
        <v>0.19843699457123876</v>
      </c>
      <c r="B82" s="214">
        <f t="shared" si="33"/>
        <v>1</v>
      </c>
      <c r="C82" s="215">
        <f t="shared" si="46"/>
        <v>0.9488260010257363</v>
      </c>
      <c r="D82" s="295">
        <f t="shared" si="34"/>
      </c>
      <c r="E82" s="292"/>
      <c r="F82" s="213">
        <f t="shared" si="30"/>
      </c>
      <c r="G82" s="214" t="e">
        <f t="shared" si="31"/>
        <v>#N/A</v>
      </c>
      <c r="H82" s="214" t="e">
        <f>VLOOKUP(MID($F82,CHOOSE(CodeType,H$2,H$2,H$2+2*(G$2-COUNTIF($G82:G82,"~*")),H$3),3),GeneticCode,2,FALSE)</f>
        <v>#N/A</v>
      </c>
      <c r="I82" s="214" t="e">
        <f>VLOOKUP(MID($F82,CHOOSE(CodeType,I$2,I$2,I$2+2*(H$2-COUNTIF($G82:H82,"~*")),I$3),3),GeneticCode,2,FALSE)</f>
        <v>#N/A</v>
      </c>
      <c r="J82" s="214" t="e">
        <f>VLOOKUP(MID($F82,CHOOSE(CodeType,J$2,J$2,J$2+2*(I$2-COUNTIF($G82:I82,"~*")),J$3),3),GeneticCode,2,FALSE)</f>
        <v>#N/A</v>
      </c>
      <c r="K82" s="214" t="e">
        <f>VLOOKUP(MID($F82,CHOOSE(CodeType,K$2,K$2,K$2+2*(J$2-COUNTIF($G82:J82,"~*")),K$3),3),GeneticCode,2,FALSE)</f>
        <v>#N/A</v>
      </c>
      <c r="L82" s="214" t="e">
        <f>VLOOKUP(MID($F82,CHOOSE(CodeType,L$2,L$2,L$2+2*(K$2-COUNTIF($G82:K82,"~*")),L$3),3),GeneticCode,2,FALSE)</f>
        <v>#N/A</v>
      </c>
      <c r="M82" s="214" t="e">
        <f>VLOOKUP(MID($F82,CHOOSE(CodeType,M$2,M$2,M$2+2*(L$2-COUNTIF($G82:L82,"~*")),M$3),3),GeneticCode,2,FALSE)</f>
        <v>#N/A</v>
      </c>
      <c r="N82" s="214" t="e">
        <f>VLOOKUP(MID($F82,CHOOSE(CodeType,N$2,N$2,N$2+2*(M$2-COUNTIF($G82:M82,"~*")),N$3),3),GeneticCode,2,FALSE)</f>
        <v>#N/A</v>
      </c>
      <c r="O82" s="214" t="e">
        <f>VLOOKUP(MID($F82,CHOOSE(CodeType,O$2,O$2,O$2+2*(N$2-COUNTIF($G82:N82,"~*")),O$3),3),GeneticCode,2,FALSE)</f>
        <v>#N/A</v>
      </c>
      <c r="P82" s="214" t="e">
        <f>VLOOKUP(MID($F82,CHOOSE(CodeType,P$2,P$2,P$2+2*(O$2-COUNTIF($G82:O82,"~*")),P$3),3),GeneticCode,2,FALSE)</f>
        <v>#N/A</v>
      </c>
      <c r="Q82" s="214" t="e">
        <f>VLOOKUP(MID($F82,CHOOSE(CodeType,Q$2,Q$2,Q$2+2*(P$2-COUNTIF($G82:P82,"~*")),Q$3),3),GeneticCode,2,FALSE)</f>
        <v>#N/A</v>
      </c>
      <c r="R82" s="214" t="e">
        <f>VLOOKUP(MID($F82,CHOOSE(CodeType,R$2,R$2,R$2+2*(Q$2-COUNTIF($G82:Q82,"~*")),R$3),3),GeneticCode,2,FALSE)</f>
        <v>#N/A</v>
      </c>
      <c r="S82" s="214" t="e">
        <f>VLOOKUP(MID($F82,CHOOSE(CodeType,S$2,S$2,S$2+2*(R$2-COUNTIF($G82:R82,"~*")),S$3),3),GeneticCode,2,FALSE)</f>
        <v>#N/A</v>
      </c>
      <c r="T82" s="214" t="e">
        <f>VLOOKUP(MID($F82,CHOOSE(CodeType,T$2,T$2,T$2+2*(S$2-COUNTIF($G82:S82,"~*")),T$3),3),GeneticCode,2,FALSE)</f>
        <v>#N/A</v>
      </c>
      <c r="U82" s="214" t="e">
        <f>VLOOKUP(MID($F82,CHOOSE(CodeType,U$2,U$2,U$2+2*(T$2-COUNTIF($G82:T82,"~*")),U$3),3),GeneticCode,2,FALSE)</f>
        <v>#N/A</v>
      </c>
      <c r="V82" s="214" t="e">
        <f>VLOOKUP(MID($F82,CHOOSE(CodeType,V$2,V$2,V$2+2*(U$2-COUNTIF($G82:U82,"~*")),V$3),3),GeneticCode,2,FALSE)</f>
        <v>#N/A</v>
      </c>
      <c r="W82" s="214" t="e">
        <f>VLOOKUP(MID($F82,CHOOSE(CodeType,W$2,W$2,W$2+2*(V$2-COUNTIF($G82:V82,"~*")),W$3),3),GeneticCode,2,FALSE)</f>
        <v>#N/A</v>
      </c>
      <c r="X82" s="214" t="e">
        <f>VLOOKUP(MID($F82,CHOOSE(CodeType,X$2,X$2,X$2+2*(W$2-COUNTIF($G82:W82,"~*")),X$3),3),GeneticCode,2,FALSE)</f>
        <v>#N/A</v>
      </c>
      <c r="Y82" s="214" t="e">
        <f>VLOOKUP(MID($F82,CHOOSE(CodeType,Y$2,Y$2,Y$2+2*(X$2-COUNTIF($G82:X82,"~*")),Y$3),3),GeneticCode,2,FALSE)</f>
        <v>#N/A</v>
      </c>
      <c r="Z82" s="214" t="e">
        <f>VLOOKUP(MID($F82,CHOOSE(CodeType,Z$2,Z$2,Z$2+2*(Y$2-COUNTIF($G82:Y82,"~*")),Z$3),3),GeneticCode,2,FALSE)</f>
        <v>#N/A</v>
      </c>
      <c r="AA82" s="211" t="e">
        <f t="shared" si="32"/>
        <v>#N/A</v>
      </c>
      <c r="AB82" s="215" t="e">
        <f t="shared" si="35"/>
        <v>#N/A</v>
      </c>
      <c r="AC82" s="306">
        <f t="shared" si="36"/>
      </c>
      <c r="AD82" s="307"/>
      <c r="AE82" s="3"/>
      <c r="AF82" s="217">
        <f t="shared" si="37"/>
      </c>
      <c r="AG82" s="218">
        <f t="shared" si="38"/>
      </c>
      <c r="AH82" s="218">
        <f t="shared" si="39"/>
      </c>
      <c r="AI82" s="218">
        <f t="shared" si="40"/>
      </c>
      <c r="AJ82" s="219">
        <f t="shared" si="41"/>
      </c>
      <c r="AK82" s="220">
        <f t="shared" si="42"/>
      </c>
      <c r="AL82" s="219">
        <f t="shared" si="43"/>
      </c>
      <c r="AM82" s="314">
        <f t="shared" si="44"/>
      </c>
      <c r="AN82" s="315"/>
      <c r="AP82" s="205"/>
      <c r="AQ82" s="205"/>
    </row>
    <row r="83" spans="1:43" ht="15.75">
      <c r="A83" s="211">
        <f t="shared" si="45"/>
        <v>0.7613506559282541</v>
      </c>
      <c r="B83" s="214">
        <f t="shared" si="33"/>
        <v>3</v>
      </c>
      <c r="C83" s="215">
        <f t="shared" si="46"/>
        <v>0.7461486756801605</v>
      </c>
      <c r="D83" s="295">
        <f t="shared" si="34"/>
      </c>
      <c r="E83" s="292"/>
      <c r="F83" s="213">
        <f t="shared" si="30"/>
      </c>
      <c r="G83" s="214" t="e">
        <f t="shared" si="31"/>
        <v>#N/A</v>
      </c>
      <c r="H83" s="214" t="e">
        <f>VLOOKUP(MID($F83,CHOOSE(CodeType,H$2,H$2,H$2+2*(G$2-COUNTIF($G83:G83,"~*")),H$3),3),GeneticCode,2,FALSE)</f>
        <v>#N/A</v>
      </c>
      <c r="I83" s="214" t="e">
        <f>VLOOKUP(MID($F83,CHOOSE(CodeType,I$2,I$2,I$2+2*(H$2-COUNTIF($G83:H83,"~*")),I$3),3),GeneticCode,2,FALSE)</f>
        <v>#N/A</v>
      </c>
      <c r="J83" s="214" t="e">
        <f>VLOOKUP(MID($F83,CHOOSE(CodeType,J$2,J$2,J$2+2*(I$2-COUNTIF($G83:I83,"~*")),J$3),3),GeneticCode,2,FALSE)</f>
        <v>#N/A</v>
      </c>
      <c r="K83" s="214" t="e">
        <f>VLOOKUP(MID($F83,CHOOSE(CodeType,K$2,K$2,K$2+2*(J$2-COUNTIF($G83:J83,"~*")),K$3),3),GeneticCode,2,FALSE)</f>
        <v>#N/A</v>
      </c>
      <c r="L83" s="214" t="e">
        <f>VLOOKUP(MID($F83,CHOOSE(CodeType,L$2,L$2,L$2+2*(K$2-COUNTIF($G83:K83,"~*")),L$3),3),GeneticCode,2,FALSE)</f>
        <v>#N/A</v>
      </c>
      <c r="M83" s="214" t="e">
        <f>VLOOKUP(MID($F83,CHOOSE(CodeType,M$2,M$2,M$2+2*(L$2-COUNTIF($G83:L83,"~*")),M$3),3),GeneticCode,2,FALSE)</f>
        <v>#N/A</v>
      </c>
      <c r="N83" s="214" t="e">
        <f>VLOOKUP(MID($F83,CHOOSE(CodeType,N$2,N$2,N$2+2*(M$2-COUNTIF($G83:M83,"~*")),N$3),3),GeneticCode,2,FALSE)</f>
        <v>#N/A</v>
      </c>
      <c r="O83" s="214" t="e">
        <f>VLOOKUP(MID($F83,CHOOSE(CodeType,O$2,O$2,O$2+2*(N$2-COUNTIF($G83:N83,"~*")),O$3),3),GeneticCode,2,FALSE)</f>
        <v>#N/A</v>
      </c>
      <c r="P83" s="214" t="e">
        <f>VLOOKUP(MID($F83,CHOOSE(CodeType,P$2,P$2,P$2+2*(O$2-COUNTIF($G83:O83,"~*")),P$3),3),GeneticCode,2,FALSE)</f>
        <v>#N/A</v>
      </c>
      <c r="Q83" s="214" t="e">
        <f>VLOOKUP(MID($F83,CHOOSE(CodeType,Q$2,Q$2,Q$2+2*(P$2-COUNTIF($G83:P83,"~*")),Q$3),3),GeneticCode,2,FALSE)</f>
        <v>#N/A</v>
      </c>
      <c r="R83" s="214" t="e">
        <f>VLOOKUP(MID($F83,CHOOSE(CodeType,R$2,R$2,R$2+2*(Q$2-COUNTIF($G83:Q83,"~*")),R$3),3),GeneticCode,2,FALSE)</f>
        <v>#N/A</v>
      </c>
      <c r="S83" s="214" t="e">
        <f>VLOOKUP(MID($F83,CHOOSE(CodeType,S$2,S$2,S$2+2*(R$2-COUNTIF($G83:R83,"~*")),S$3),3),GeneticCode,2,FALSE)</f>
        <v>#N/A</v>
      </c>
      <c r="T83" s="214" t="e">
        <f>VLOOKUP(MID($F83,CHOOSE(CodeType,T$2,T$2,T$2+2*(S$2-COUNTIF($G83:S83,"~*")),T$3),3),GeneticCode,2,FALSE)</f>
        <v>#N/A</v>
      </c>
      <c r="U83" s="214" t="e">
        <f>VLOOKUP(MID($F83,CHOOSE(CodeType,U$2,U$2,U$2+2*(T$2-COUNTIF($G83:T83,"~*")),U$3),3),GeneticCode,2,FALSE)</f>
        <v>#N/A</v>
      </c>
      <c r="V83" s="214" t="e">
        <f>VLOOKUP(MID($F83,CHOOSE(CodeType,V$2,V$2,V$2+2*(U$2-COUNTIF($G83:U83,"~*")),V$3),3),GeneticCode,2,FALSE)</f>
        <v>#N/A</v>
      </c>
      <c r="W83" s="214" t="e">
        <f>VLOOKUP(MID($F83,CHOOSE(CodeType,W$2,W$2,W$2+2*(V$2-COUNTIF($G83:V83,"~*")),W$3),3),GeneticCode,2,FALSE)</f>
        <v>#N/A</v>
      </c>
      <c r="X83" s="214" t="e">
        <f>VLOOKUP(MID($F83,CHOOSE(CodeType,X$2,X$2,X$2+2*(W$2-COUNTIF($G83:W83,"~*")),X$3),3),GeneticCode,2,FALSE)</f>
        <v>#N/A</v>
      </c>
      <c r="Y83" s="214" t="e">
        <f>VLOOKUP(MID($F83,CHOOSE(CodeType,Y$2,Y$2,Y$2+2*(X$2-COUNTIF($G83:X83,"~*")),Y$3),3),GeneticCode,2,FALSE)</f>
        <v>#N/A</v>
      </c>
      <c r="Z83" s="214" t="e">
        <f>VLOOKUP(MID($F83,CHOOSE(CodeType,Z$2,Z$2,Z$2+2*(Y$2-COUNTIF($G83:Y83,"~*")),Z$3),3),GeneticCode,2,FALSE)</f>
        <v>#N/A</v>
      </c>
      <c r="AA83" s="211" t="e">
        <f t="shared" si="32"/>
        <v>#N/A</v>
      </c>
      <c r="AB83" s="215" t="e">
        <f t="shared" si="35"/>
        <v>#N/A</v>
      </c>
      <c r="AC83" s="306">
        <f t="shared" si="36"/>
      </c>
      <c r="AD83" s="307"/>
      <c r="AE83" s="3"/>
      <c r="AF83" s="217">
        <f t="shared" si="37"/>
      </c>
      <c r="AG83" s="218">
        <f t="shared" si="38"/>
      </c>
      <c r="AH83" s="218">
        <f t="shared" si="39"/>
      </c>
      <c r="AI83" s="218">
        <f t="shared" si="40"/>
      </c>
      <c r="AJ83" s="219">
        <f t="shared" si="41"/>
      </c>
      <c r="AK83" s="220">
        <f t="shared" si="42"/>
      </c>
      <c r="AL83" s="219">
        <f t="shared" si="43"/>
      </c>
      <c r="AM83" s="314">
        <f t="shared" si="44"/>
      </c>
      <c r="AN83" s="315"/>
      <c r="AP83" s="205"/>
      <c r="AQ83" s="205"/>
    </row>
    <row r="84" spans="1:43" ht="15.75">
      <c r="A84" s="211">
        <f t="shared" si="45"/>
        <v>0.39751399867236614</v>
      </c>
      <c r="B84" s="214">
        <f t="shared" si="33"/>
        <v>2</v>
      </c>
      <c r="C84" s="215">
        <f t="shared" si="46"/>
        <v>0.8635361236520112</v>
      </c>
      <c r="D84" s="295">
        <f t="shared" si="34"/>
      </c>
      <c r="E84" s="292"/>
      <c r="F84" s="213">
        <f t="shared" si="30"/>
      </c>
      <c r="G84" s="214" t="e">
        <f t="shared" si="31"/>
        <v>#N/A</v>
      </c>
      <c r="H84" s="214" t="e">
        <f>VLOOKUP(MID($F84,CHOOSE(CodeType,H$2,H$2,H$2+2*(G$2-COUNTIF($G84:G84,"~*")),H$3),3),GeneticCode,2,FALSE)</f>
        <v>#N/A</v>
      </c>
      <c r="I84" s="214" t="e">
        <f>VLOOKUP(MID($F84,CHOOSE(CodeType,I$2,I$2,I$2+2*(H$2-COUNTIF($G84:H84,"~*")),I$3),3),GeneticCode,2,FALSE)</f>
        <v>#N/A</v>
      </c>
      <c r="J84" s="214" t="e">
        <f>VLOOKUP(MID($F84,CHOOSE(CodeType,J$2,J$2,J$2+2*(I$2-COUNTIF($G84:I84,"~*")),J$3),3),GeneticCode,2,FALSE)</f>
        <v>#N/A</v>
      </c>
      <c r="K84" s="214" t="e">
        <f>VLOOKUP(MID($F84,CHOOSE(CodeType,K$2,K$2,K$2+2*(J$2-COUNTIF($G84:J84,"~*")),K$3),3),GeneticCode,2,FALSE)</f>
        <v>#N/A</v>
      </c>
      <c r="L84" s="214" t="e">
        <f>VLOOKUP(MID($F84,CHOOSE(CodeType,L$2,L$2,L$2+2*(K$2-COUNTIF($G84:K84,"~*")),L$3),3),GeneticCode,2,FALSE)</f>
        <v>#N/A</v>
      </c>
      <c r="M84" s="214" t="e">
        <f>VLOOKUP(MID($F84,CHOOSE(CodeType,M$2,M$2,M$2+2*(L$2-COUNTIF($G84:L84,"~*")),M$3),3),GeneticCode,2,FALSE)</f>
        <v>#N/A</v>
      </c>
      <c r="N84" s="214" t="e">
        <f>VLOOKUP(MID($F84,CHOOSE(CodeType,N$2,N$2,N$2+2*(M$2-COUNTIF($G84:M84,"~*")),N$3),3),GeneticCode,2,FALSE)</f>
        <v>#N/A</v>
      </c>
      <c r="O84" s="214" t="e">
        <f>VLOOKUP(MID($F84,CHOOSE(CodeType,O$2,O$2,O$2+2*(N$2-COUNTIF($G84:N84,"~*")),O$3),3),GeneticCode,2,FALSE)</f>
        <v>#N/A</v>
      </c>
      <c r="P84" s="214" t="e">
        <f>VLOOKUP(MID($F84,CHOOSE(CodeType,P$2,P$2,P$2+2*(O$2-COUNTIF($G84:O84,"~*")),P$3),3),GeneticCode,2,FALSE)</f>
        <v>#N/A</v>
      </c>
      <c r="Q84" s="214" t="e">
        <f>VLOOKUP(MID($F84,CHOOSE(CodeType,Q$2,Q$2,Q$2+2*(P$2-COUNTIF($G84:P84,"~*")),Q$3),3),GeneticCode,2,FALSE)</f>
        <v>#N/A</v>
      </c>
      <c r="R84" s="214" t="e">
        <f>VLOOKUP(MID($F84,CHOOSE(CodeType,R$2,R$2,R$2+2*(Q$2-COUNTIF($G84:Q84,"~*")),R$3),3),GeneticCode,2,FALSE)</f>
        <v>#N/A</v>
      </c>
      <c r="S84" s="214" t="e">
        <f>VLOOKUP(MID($F84,CHOOSE(CodeType,S$2,S$2,S$2+2*(R$2-COUNTIF($G84:R84,"~*")),S$3),3),GeneticCode,2,FALSE)</f>
        <v>#N/A</v>
      </c>
      <c r="T84" s="214" t="e">
        <f>VLOOKUP(MID($F84,CHOOSE(CodeType,T$2,T$2,T$2+2*(S$2-COUNTIF($G84:S84,"~*")),T$3),3),GeneticCode,2,FALSE)</f>
        <v>#N/A</v>
      </c>
      <c r="U84" s="214" t="e">
        <f>VLOOKUP(MID($F84,CHOOSE(CodeType,U$2,U$2,U$2+2*(T$2-COUNTIF($G84:T84,"~*")),U$3),3),GeneticCode,2,FALSE)</f>
        <v>#N/A</v>
      </c>
      <c r="V84" s="214" t="e">
        <f>VLOOKUP(MID($F84,CHOOSE(CodeType,V$2,V$2,V$2+2*(U$2-COUNTIF($G84:U84,"~*")),V$3),3),GeneticCode,2,FALSE)</f>
        <v>#N/A</v>
      </c>
      <c r="W84" s="214" t="e">
        <f>VLOOKUP(MID($F84,CHOOSE(CodeType,W$2,W$2,W$2+2*(V$2-COUNTIF($G84:V84,"~*")),W$3),3),GeneticCode,2,FALSE)</f>
        <v>#N/A</v>
      </c>
      <c r="X84" s="214" t="e">
        <f>VLOOKUP(MID($F84,CHOOSE(CodeType,X$2,X$2,X$2+2*(W$2-COUNTIF($G84:W84,"~*")),X$3),3),GeneticCode,2,FALSE)</f>
        <v>#N/A</v>
      </c>
      <c r="Y84" s="214" t="e">
        <f>VLOOKUP(MID($F84,CHOOSE(CodeType,Y$2,Y$2,Y$2+2*(X$2-COUNTIF($G84:X84,"~*")),Y$3),3),GeneticCode,2,FALSE)</f>
        <v>#N/A</v>
      </c>
      <c r="Z84" s="214" t="e">
        <f>VLOOKUP(MID($F84,CHOOSE(CodeType,Z$2,Z$2,Z$2+2*(Y$2-COUNTIF($G84:Y84,"~*")),Z$3),3),GeneticCode,2,FALSE)</f>
        <v>#N/A</v>
      </c>
      <c r="AA84" s="211" t="e">
        <f t="shared" si="32"/>
        <v>#N/A</v>
      </c>
      <c r="AB84" s="215" t="e">
        <f t="shared" si="35"/>
        <v>#N/A</v>
      </c>
      <c r="AC84" s="306">
        <f t="shared" si="36"/>
      </c>
      <c r="AD84" s="307"/>
      <c r="AE84" s="3"/>
      <c r="AF84" s="217">
        <f t="shared" si="37"/>
      </c>
      <c r="AG84" s="218">
        <f t="shared" si="38"/>
      </c>
      <c r="AH84" s="218">
        <f t="shared" si="39"/>
      </c>
      <c r="AI84" s="218">
        <f t="shared" si="40"/>
      </c>
      <c r="AJ84" s="219">
        <f t="shared" si="41"/>
      </c>
      <c r="AK84" s="220">
        <f t="shared" si="42"/>
      </c>
      <c r="AL84" s="219">
        <f t="shared" si="43"/>
      </c>
      <c r="AM84" s="314">
        <f t="shared" si="44"/>
      </c>
      <c r="AN84" s="315"/>
      <c r="AP84" s="205"/>
      <c r="AQ84" s="205"/>
    </row>
    <row r="85" spans="1:43" ht="15.75">
      <c r="A85" s="211">
        <f t="shared" si="45"/>
        <v>0.5091297328472137</v>
      </c>
      <c r="B85" s="214">
        <f t="shared" si="33"/>
        <v>2</v>
      </c>
      <c r="C85" s="215">
        <f t="shared" si="46"/>
        <v>0.404423488304019</v>
      </c>
      <c r="D85" s="295">
        <f t="shared" si="34"/>
      </c>
      <c r="E85" s="292"/>
      <c r="F85" s="213">
        <f t="shared" si="30"/>
      </c>
      <c r="G85" s="214" t="e">
        <f t="shared" si="31"/>
        <v>#N/A</v>
      </c>
      <c r="H85" s="214" t="e">
        <f>VLOOKUP(MID($F85,CHOOSE(CodeType,H$2,H$2,H$2+2*(G$2-COUNTIF($G85:G85,"~*")),H$3),3),GeneticCode,2,FALSE)</f>
        <v>#N/A</v>
      </c>
      <c r="I85" s="214" t="e">
        <f>VLOOKUP(MID($F85,CHOOSE(CodeType,I$2,I$2,I$2+2*(H$2-COUNTIF($G85:H85,"~*")),I$3),3),GeneticCode,2,FALSE)</f>
        <v>#N/A</v>
      </c>
      <c r="J85" s="214" t="e">
        <f>VLOOKUP(MID($F85,CHOOSE(CodeType,J$2,J$2,J$2+2*(I$2-COUNTIF($G85:I85,"~*")),J$3),3),GeneticCode,2,FALSE)</f>
        <v>#N/A</v>
      </c>
      <c r="K85" s="214" t="e">
        <f>VLOOKUP(MID($F85,CHOOSE(CodeType,K$2,K$2,K$2+2*(J$2-COUNTIF($G85:J85,"~*")),K$3),3),GeneticCode,2,FALSE)</f>
        <v>#N/A</v>
      </c>
      <c r="L85" s="214" t="e">
        <f>VLOOKUP(MID($F85,CHOOSE(CodeType,L$2,L$2,L$2+2*(K$2-COUNTIF($G85:K85,"~*")),L$3),3),GeneticCode,2,FALSE)</f>
        <v>#N/A</v>
      </c>
      <c r="M85" s="214" t="e">
        <f>VLOOKUP(MID($F85,CHOOSE(CodeType,M$2,M$2,M$2+2*(L$2-COUNTIF($G85:L85,"~*")),M$3),3),GeneticCode,2,FALSE)</f>
        <v>#N/A</v>
      </c>
      <c r="N85" s="214" t="e">
        <f>VLOOKUP(MID($F85,CHOOSE(CodeType,N$2,N$2,N$2+2*(M$2-COUNTIF($G85:M85,"~*")),N$3),3),GeneticCode,2,FALSE)</f>
        <v>#N/A</v>
      </c>
      <c r="O85" s="214" t="e">
        <f>VLOOKUP(MID($F85,CHOOSE(CodeType,O$2,O$2,O$2+2*(N$2-COUNTIF($G85:N85,"~*")),O$3),3),GeneticCode,2,FALSE)</f>
        <v>#N/A</v>
      </c>
      <c r="P85" s="214" t="e">
        <f>VLOOKUP(MID($F85,CHOOSE(CodeType,P$2,P$2,P$2+2*(O$2-COUNTIF($G85:O85,"~*")),P$3),3),GeneticCode,2,FALSE)</f>
        <v>#N/A</v>
      </c>
      <c r="Q85" s="214" t="e">
        <f>VLOOKUP(MID($F85,CHOOSE(CodeType,Q$2,Q$2,Q$2+2*(P$2-COUNTIF($G85:P85,"~*")),Q$3),3),GeneticCode,2,FALSE)</f>
        <v>#N/A</v>
      </c>
      <c r="R85" s="214" t="e">
        <f>VLOOKUP(MID($F85,CHOOSE(CodeType,R$2,R$2,R$2+2*(Q$2-COUNTIF($G85:Q85,"~*")),R$3),3),GeneticCode,2,FALSE)</f>
        <v>#N/A</v>
      </c>
      <c r="S85" s="214" t="e">
        <f>VLOOKUP(MID($F85,CHOOSE(CodeType,S$2,S$2,S$2+2*(R$2-COUNTIF($G85:R85,"~*")),S$3),3),GeneticCode,2,FALSE)</f>
        <v>#N/A</v>
      </c>
      <c r="T85" s="214" t="e">
        <f>VLOOKUP(MID($F85,CHOOSE(CodeType,T$2,T$2,T$2+2*(S$2-COUNTIF($G85:S85,"~*")),T$3),3),GeneticCode,2,FALSE)</f>
        <v>#N/A</v>
      </c>
      <c r="U85" s="214" t="e">
        <f>VLOOKUP(MID($F85,CHOOSE(CodeType,U$2,U$2,U$2+2*(T$2-COUNTIF($G85:T85,"~*")),U$3),3),GeneticCode,2,FALSE)</f>
        <v>#N/A</v>
      </c>
      <c r="V85" s="214" t="e">
        <f>VLOOKUP(MID($F85,CHOOSE(CodeType,V$2,V$2,V$2+2*(U$2-COUNTIF($G85:U85,"~*")),V$3),3),GeneticCode,2,FALSE)</f>
        <v>#N/A</v>
      </c>
      <c r="W85" s="214" t="e">
        <f>VLOOKUP(MID($F85,CHOOSE(CodeType,W$2,W$2,W$2+2*(V$2-COUNTIF($G85:V85,"~*")),W$3),3),GeneticCode,2,FALSE)</f>
        <v>#N/A</v>
      </c>
      <c r="X85" s="214" t="e">
        <f>VLOOKUP(MID($F85,CHOOSE(CodeType,X$2,X$2,X$2+2*(W$2-COUNTIF($G85:W85,"~*")),X$3),3),GeneticCode,2,FALSE)</f>
        <v>#N/A</v>
      </c>
      <c r="Y85" s="214" t="e">
        <f>VLOOKUP(MID($F85,CHOOSE(CodeType,Y$2,Y$2,Y$2+2*(X$2-COUNTIF($G85:X85,"~*")),Y$3),3),GeneticCode,2,FALSE)</f>
        <v>#N/A</v>
      </c>
      <c r="Z85" s="214" t="e">
        <f>VLOOKUP(MID($F85,CHOOSE(CodeType,Z$2,Z$2,Z$2+2*(Y$2-COUNTIF($G85:Y85,"~*")),Z$3),3),GeneticCode,2,FALSE)</f>
        <v>#N/A</v>
      </c>
      <c r="AA85" s="211" t="e">
        <f t="shared" si="32"/>
        <v>#N/A</v>
      </c>
      <c r="AB85" s="215" t="e">
        <f t="shared" si="35"/>
        <v>#N/A</v>
      </c>
      <c r="AC85" s="306">
        <f t="shared" si="36"/>
      </c>
      <c r="AD85" s="307"/>
      <c r="AE85" s="3"/>
      <c r="AF85" s="217">
        <f t="shared" si="37"/>
      </c>
      <c r="AG85" s="218">
        <f t="shared" si="38"/>
      </c>
      <c r="AH85" s="218">
        <f t="shared" si="39"/>
      </c>
      <c r="AI85" s="218">
        <f t="shared" si="40"/>
      </c>
      <c r="AJ85" s="219">
        <f t="shared" si="41"/>
      </c>
      <c r="AK85" s="220">
        <f t="shared" si="42"/>
      </c>
      <c r="AL85" s="219">
        <f t="shared" si="43"/>
      </c>
      <c r="AM85" s="314">
        <f t="shared" si="44"/>
      </c>
      <c r="AN85" s="315"/>
      <c r="AP85" s="205"/>
      <c r="AQ85" s="205"/>
    </row>
    <row r="86" spans="1:43" ht="15.75">
      <c r="A86" s="211">
        <f t="shared" si="45"/>
        <v>0.01189029635861516</v>
      </c>
      <c r="B86" s="214">
        <f t="shared" si="33"/>
        <v>1</v>
      </c>
      <c r="C86" s="215">
        <f t="shared" si="46"/>
        <v>0.6368974157958291</v>
      </c>
      <c r="D86" s="295">
        <f t="shared" si="34"/>
      </c>
      <c r="E86" s="292"/>
      <c r="F86" s="213">
        <f t="shared" si="30"/>
      </c>
      <c r="G86" s="214" t="e">
        <f t="shared" si="31"/>
        <v>#N/A</v>
      </c>
      <c r="H86" s="214" t="e">
        <f>VLOOKUP(MID($F86,CHOOSE(CodeType,H$2,H$2,H$2+2*(G$2-COUNTIF($G86:G86,"~*")),H$3),3),GeneticCode,2,FALSE)</f>
        <v>#N/A</v>
      </c>
      <c r="I86" s="214" t="e">
        <f>VLOOKUP(MID($F86,CHOOSE(CodeType,I$2,I$2,I$2+2*(H$2-COUNTIF($G86:H86,"~*")),I$3),3),GeneticCode,2,FALSE)</f>
        <v>#N/A</v>
      </c>
      <c r="J86" s="214" t="e">
        <f>VLOOKUP(MID($F86,CHOOSE(CodeType,J$2,J$2,J$2+2*(I$2-COUNTIF($G86:I86,"~*")),J$3),3),GeneticCode,2,FALSE)</f>
        <v>#N/A</v>
      </c>
      <c r="K86" s="214" t="e">
        <f>VLOOKUP(MID($F86,CHOOSE(CodeType,K$2,K$2,K$2+2*(J$2-COUNTIF($G86:J86,"~*")),K$3),3),GeneticCode,2,FALSE)</f>
        <v>#N/A</v>
      </c>
      <c r="L86" s="214" t="e">
        <f>VLOOKUP(MID($F86,CHOOSE(CodeType,L$2,L$2,L$2+2*(K$2-COUNTIF($G86:K86,"~*")),L$3),3),GeneticCode,2,FALSE)</f>
        <v>#N/A</v>
      </c>
      <c r="M86" s="214" t="e">
        <f>VLOOKUP(MID($F86,CHOOSE(CodeType,M$2,M$2,M$2+2*(L$2-COUNTIF($G86:L86,"~*")),M$3),3),GeneticCode,2,FALSE)</f>
        <v>#N/A</v>
      </c>
      <c r="N86" s="214" t="e">
        <f>VLOOKUP(MID($F86,CHOOSE(CodeType,N$2,N$2,N$2+2*(M$2-COUNTIF($G86:M86,"~*")),N$3),3),GeneticCode,2,FALSE)</f>
        <v>#N/A</v>
      </c>
      <c r="O86" s="214" t="e">
        <f>VLOOKUP(MID($F86,CHOOSE(CodeType,O$2,O$2,O$2+2*(N$2-COUNTIF($G86:N86,"~*")),O$3),3),GeneticCode,2,FALSE)</f>
        <v>#N/A</v>
      </c>
      <c r="P86" s="214" t="e">
        <f>VLOOKUP(MID($F86,CHOOSE(CodeType,P$2,P$2,P$2+2*(O$2-COUNTIF($G86:O86,"~*")),P$3),3),GeneticCode,2,FALSE)</f>
        <v>#N/A</v>
      </c>
      <c r="Q86" s="214" t="e">
        <f>VLOOKUP(MID($F86,CHOOSE(CodeType,Q$2,Q$2,Q$2+2*(P$2-COUNTIF($G86:P86,"~*")),Q$3),3),GeneticCode,2,FALSE)</f>
        <v>#N/A</v>
      </c>
      <c r="R86" s="214" t="e">
        <f>VLOOKUP(MID($F86,CHOOSE(CodeType,R$2,R$2,R$2+2*(Q$2-COUNTIF($G86:Q86,"~*")),R$3),3),GeneticCode,2,FALSE)</f>
        <v>#N/A</v>
      </c>
      <c r="S86" s="214" t="e">
        <f>VLOOKUP(MID($F86,CHOOSE(CodeType,S$2,S$2,S$2+2*(R$2-COUNTIF($G86:R86,"~*")),S$3),3),GeneticCode,2,FALSE)</f>
        <v>#N/A</v>
      </c>
      <c r="T86" s="214" t="e">
        <f>VLOOKUP(MID($F86,CHOOSE(CodeType,T$2,T$2,T$2+2*(S$2-COUNTIF($G86:S86,"~*")),T$3),3),GeneticCode,2,FALSE)</f>
        <v>#N/A</v>
      </c>
      <c r="U86" s="214" t="e">
        <f>VLOOKUP(MID($F86,CHOOSE(CodeType,U$2,U$2,U$2+2*(T$2-COUNTIF($G86:T86,"~*")),U$3),3),GeneticCode,2,FALSE)</f>
        <v>#N/A</v>
      </c>
      <c r="V86" s="214" t="e">
        <f>VLOOKUP(MID($F86,CHOOSE(CodeType,V$2,V$2,V$2+2*(U$2-COUNTIF($G86:U86,"~*")),V$3),3),GeneticCode,2,FALSE)</f>
        <v>#N/A</v>
      </c>
      <c r="W86" s="214" t="e">
        <f>VLOOKUP(MID($F86,CHOOSE(CodeType,W$2,W$2,W$2+2*(V$2-COUNTIF($G86:V86,"~*")),W$3),3),GeneticCode,2,FALSE)</f>
        <v>#N/A</v>
      </c>
      <c r="X86" s="214" t="e">
        <f>VLOOKUP(MID($F86,CHOOSE(CodeType,X$2,X$2,X$2+2*(W$2-COUNTIF($G86:W86,"~*")),X$3),3),GeneticCode,2,FALSE)</f>
        <v>#N/A</v>
      </c>
      <c r="Y86" s="214" t="e">
        <f>VLOOKUP(MID($F86,CHOOSE(CodeType,Y$2,Y$2,Y$2+2*(X$2-COUNTIF($G86:X86,"~*")),Y$3),3),GeneticCode,2,FALSE)</f>
        <v>#N/A</v>
      </c>
      <c r="Z86" s="214" t="e">
        <f>VLOOKUP(MID($F86,CHOOSE(CodeType,Z$2,Z$2,Z$2+2*(Y$2-COUNTIF($G86:Y86,"~*")),Z$3),3),GeneticCode,2,FALSE)</f>
        <v>#N/A</v>
      </c>
      <c r="AA86" s="211" t="e">
        <f t="shared" si="32"/>
        <v>#N/A</v>
      </c>
      <c r="AB86" s="215" t="e">
        <f t="shared" si="35"/>
        <v>#N/A</v>
      </c>
      <c r="AC86" s="306">
        <f t="shared" si="36"/>
      </c>
      <c r="AD86" s="307"/>
      <c r="AE86" s="3"/>
      <c r="AF86" s="217">
        <f t="shared" si="37"/>
      </c>
      <c r="AG86" s="218">
        <f t="shared" si="38"/>
      </c>
      <c r="AH86" s="218">
        <f t="shared" si="39"/>
      </c>
      <c r="AI86" s="218">
        <f t="shared" si="40"/>
      </c>
      <c r="AJ86" s="219">
        <f t="shared" si="41"/>
      </c>
      <c r="AK86" s="220">
        <f t="shared" si="42"/>
      </c>
      <c r="AL86" s="219">
        <f t="shared" si="43"/>
      </c>
      <c r="AM86" s="314">
        <f t="shared" si="44"/>
      </c>
      <c r="AN86" s="315"/>
      <c r="AP86" s="205"/>
      <c r="AQ86" s="205"/>
    </row>
    <row r="87" spans="1:43" ht="15.75">
      <c r="A87" s="211">
        <f t="shared" si="45"/>
        <v>0.32080340664833784</v>
      </c>
      <c r="B87" s="214">
        <f t="shared" si="33"/>
        <v>1</v>
      </c>
      <c r="C87" s="215">
        <f t="shared" si="46"/>
        <v>0.5935407034121454</v>
      </c>
      <c r="D87" s="295">
        <f t="shared" si="34"/>
      </c>
      <c r="E87" s="292"/>
      <c r="F87" s="213">
        <f t="shared" si="30"/>
      </c>
      <c r="G87" s="214" t="e">
        <f t="shared" si="31"/>
        <v>#N/A</v>
      </c>
      <c r="H87" s="214" t="e">
        <f>VLOOKUP(MID($F87,CHOOSE(CodeType,H$2,H$2,H$2+2*(G$2-COUNTIF($G87:G87,"~*")),H$3),3),GeneticCode,2,FALSE)</f>
        <v>#N/A</v>
      </c>
      <c r="I87" s="214" t="e">
        <f>VLOOKUP(MID($F87,CHOOSE(CodeType,I$2,I$2,I$2+2*(H$2-COUNTIF($G87:H87,"~*")),I$3),3),GeneticCode,2,FALSE)</f>
        <v>#N/A</v>
      </c>
      <c r="J87" s="214" t="e">
        <f>VLOOKUP(MID($F87,CHOOSE(CodeType,J$2,J$2,J$2+2*(I$2-COUNTIF($G87:I87,"~*")),J$3),3),GeneticCode,2,FALSE)</f>
        <v>#N/A</v>
      </c>
      <c r="K87" s="214" t="e">
        <f>VLOOKUP(MID($F87,CHOOSE(CodeType,K$2,K$2,K$2+2*(J$2-COUNTIF($G87:J87,"~*")),K$3),3),GeneticCode,2,FALSE)</f>
        <v>#N/A</v>
      </c>
      <c r="L87" s="214" t="e">
        <f>VLOOKUP(MID($F87,CHOOSE(CodeType,L$2,L$2,L$2+2*(K$2-COUNTIF($G87:K87,"~*")),L$3),3),GeneticCode,2,FALSE)</f>
        <v>#N/A</v>
      </c>
      <c r="M87" s="214" t="e">
        <f>VLOOKUP(MID($F87,CHOOSE(CodeType,M$2,M$2,M$2+2*(L$2-COUNTIF($G87:L87,"~*")),M$3),3),GeneticCode,2,FALSE)</f>
        <v>#N/A</v>
      </c>
      <c r="N87" s="214" t="e">
        <f>VLOOKUP(MID($F87,CHOOSE(CodeType,N$2,N$2,N$2+2*(M$2-COUNTIF($G87:M87,"~*")),N$3),3),GeneticCode,2,FALSE)</f>
        <v>#N/A</v>
      </c>
      <c r="O87" s="214" t="e">
        <f>VLOOKUP(MID($F87,CHOOSE(CodeType,O$2,O$2,O$2+2*(N$2-COUNTIF($G87:N87,"~*")),O$3),3),GeneticCode,2,FALSE)</f>
        <v>#N/A</v>
      </c>
      <c r="P87" s="214" t="e">
        <f>VLOOKUP(MID($F87,CHOOSE(CodeType,P$2,P$2,P$2+2*(O$2-COUNTIF($G87:O87,"~*")),P$3),3),GeneticCode,2,FALSE)</f>
        <v>#N/A</v>
      </c>
      <c r="Q87" s="214" t="e">
        <f>VLOOKUP(MID($F87,CHOOSE(CodeType,Q$2,Q$2,Q$2+2*(P$2-COUNTIF($G87:P87,"~*")),Q$3),3),GeneticCode,2,FALSE)</f>
        <v>#N/A</v>
      </c>
      <c r="R87" s="214" t="e">
        <f>VLOOKUP(MID($F87,CHOOSE(CodeType,R$2,R$2,R$2+2*(Q$2-COUNTIF($G87:Q87,"~*")),R$3),3),GeneticCode,2,FALSE)</f>
        <v>#N/A</v>
      </c>
      <c r="S87" s="214" t="e">
        <f>VLOOKUP(MID($F87,CHOOSE(CodeType,S$2,S$2,S$2+2*(R$2-COUNTIF($G87:R87,"~*")),S$3),3),GeneticCode,2,FALSE)</f>
        <v>#N/A</v>
      </c>
      <c r="T87" s="214" t="e">
        <f>VLOOKUP(MID($F87,CHOOSE(CodeType,T$2,T$2,T$2+2*(S$2-COUNTIF($G87:S87,"~*")),T$3),3),GeneticCode,2,FALSE)</f>
        <v>#N/A</v>
      </c>
      <c r="U87" s="214" t="e">
        <f>VLOOKUP(MID($F87,CHOOSE(CodeType,U$2,U$2,U$2+2*(T$2-COUNTIF($G87:T87,"~*")),U$3),3),GeneticCode,2,FALSE)</f>
        <v>#N/A</v>
      </c>
      <c r="V87" s="214" t="e">
        <f>VLOOKUP(MID($F87,CHOOSE(CodeType,V$2,V$2,V$2+2*(U$2-COUNTIF($G87:U87,"~*")),V$3),3),GeneticCode,2,FALSE)</f>
        <v>#N/A</v>
      </c>
      <c r="W87" s="214" t="e">
        <f>VLOOKUP(MID($F87,CHOOSE(CodeType,W$2,W$2,W$2+2*(V$2-COUNTIF($G87:V87,"~*")),W$3),3),GeneticCode,2,FALSE)</f>
        <v>#N/A</v>
      </c>
      <c r="X87" s="214" t="e">
        <f>VLOOKUP(MID($F87,CHOOSE(CodeType,X$2,X$2,X$2+2*(W$2-COUNTIF($G87:W87,"~*")),X$3),3),GeneticCode,2,FALSE)</f>
        <v>#N/A</v>
      </c>
      <c r="Y87" s="214" t="e">
        <f>VLOOKUP(MID($F87,CHOOSE(CodeType,Y$2,Y$2,Y$2+2*(X$2-COUNTIF($G87:X87,"~*")),Y$3),3),GeneticCode,2,FALSE)</f>
        <v>#N/A</v>
      </c>
      <c r="Z87" s="214" t="e">
        <f>VLOOKUP(MID($F87,CHOOSE(CodeType,Z$2,Z$2,Z$2+2*(Y$2-COUNTIF($G87:Y87,"~*")),Z$3),3),GeneticCode,2,FALSE)</f>
        <v>#N/A</v>
      </c>
      <c r="AA87" s="211" t="e">
        <f t="shared" si="32"/>
        <v>#N/A</v>
      </c>
      <c r="AB87" s="215" t="e">
        <f t="shared" si="35"/>
        <v>#N/A</v>
      </c>
      <c r="AC87" s="306">
        <f t="shared" si="36"/>
      </c>
      <c r="AD87" s="307"/>
      <c r="AE87" s="3"/>
      <c r="AF87" s="217">
        <f t="shared" si="37"/>
      </c>
      <c r="AG87" s="218">
        <f t="shared" si="38"/>
      </c>
      <c r="AH87" s="218">
        <f t="shared" si="39"/>
      </c>
      <c r="AI87" s="218">
        <f t="shared" si="40"/>
      </c>
      <c r="AJ87" s="219">
        <f t="shared" si="41"/>
      </c>
      <c r="AK87" s="220">
        <f t="shared" si="42"/>
      </c>
      <c r="AL87" s="219">
        <f t="shared" si="43"/>
      </c>
      <c r="AM87" s="314">
        <f t="shared" si="44"/>
      </c>
      <c r="AN87" s="315"/>
      <c r="AP87" s="205"/>
      <c r="AQ87" s="205"/>
    </row>
    <row r="88" spans="1:43" ht="15.75">
      <c r="A88" s="211">
        <f t="shared" si="45"/>
        <v>0.9414000492542982</v>
      </c>
      <c r="B88" s="214">
        <f t="shared" si="33"/>
        <v>3</v>
      </c>
      <c r="C88" s="215">
        <f t="shared" si="46"/>
        <v>0.17503707483410835</v>
      </c>
      <c r="D88" s="295">
        <f t="shared" si="34"/>
      </c>
      <c r="E88" s="292"/>
      <c r="F88" s="213">
        <f t="shared" si="30"/>
      </c>
      <c r="G88" s="214" t="e">
        <f t="shared" si="31"/>
        <v>#N/A</v>
      </c>
      <c r="H88" s="214" t="e">
        <f>VLOOKUP(MID($F88,CHOOSE(CodeType,H$2,H$2,H$2+2*(G$2-COUNTIF($G88:G88,"~*")),H$3),3),GeneticCode,2,FALSE)</f>
        <v>#N/A</v>
      </c>
      <c r="I88" s="214" t="e">
        <f>VLOOKUP(MID($F88,CHOOSE(CodeType,I$2,I$2,I$2+2*(H$2-COUNTIF($G88:H88,"~*")),I$3),3),GeneticCode,2,FALSE)</f>
        <v>#N/A</v>
      </c>
      <c r="J88" s="214" t="e">
        <f>VLOOKUP(MID($F88,CHOOSE(CodeType,J$2,J$2,J$2+2*(I$2-COUNTIF($G88:I88,"~*")),J$3),3),GeneticCode,2,FALSE)</f>
        <v>#N/A</v>
      </c>
      <c r="K88" s="214" t="e">
        <f>VLOOKUP(MID($F88,CHOOSE(CodeType,K$2,K$2,K$2+2*(J$2-COUNTIF($G88:J88,"~*")),K$3),3),GeneticCode,2,FALSE)</f>
        <v>#N/A</v>
      </c>
      <c r="L88" s="214" t="e">
        <f>VLOOKUP(MID($F88,CHOOSE(CodeType,L$2,L$2,L$2+2*(K$2-COUNTIF($G88:K88,"~*")),L$3),3),GeneticCode,2,FALSE)</f>
        <v>#N/A</v>
      </c>
      <c r="M88" s="214" t="e">
        <f>VLOOKUP(MID($F88,CHOOSE(CodeType,M$2,M$2,M$2+2*(L$2-COUNTIF($G88:L88,"~*")),M$3),3),GeneticCode,2,FALSE)</f>
        <v>#N/A</v>
      </c>
      <c r="N88" s="214" t="e">
        <f>VLOOKUP(MID($F88,CHOOSE(CodeType,N$2,N$2,N$2+2*(M$2-COUNTIF($G88:M88,"~*")),N$3),3),GeneticCode,2,FALSE)</f>
        <v>#N/A</v>
      </c>
      <c r="O88" s="214" t="e">
        <f>VLOOKUP(MID($F88,CHOOSE(CodeType,O$2,O$2,O$2+2*(N$2-COUNTIF($G88:N88,"~*")),O$3),3),GeneticCode,2,FALSE)</f>
        <v>#N/A</v>
      </c>
      <c r="P88" s="214" t="e">
        <f>VLOOKUP(MID($F88,CHOOSE(CodeType,P$2,P$2,P$2+2*(O$2-COUNTIF($G88:O88,"~*")),P$3),3),GeneticCode,2,FALSE)</f>
        <v>#N/A</v>
      </c>
      <c r="Q88" s="214" t="e">
        <f>VLOOKUP(MID($F88,CHOOSE(CodeType,Q$2,Q$2,Q$2+2*(P$2-COUNTIF($G88:P88,"~*")),Q$3),3),GeneticCode,2,FALSE)</f>
        <v>#N/A</v>
      </c>
      <c r="R88" s="214" t="e">
        <f>VLOOKUP(MID($F88,CHOOSE(CodeType,R$2,R$2,R$2+2*(Q$2-COUNTIF($G88:Q88,"~*")),R$3),3),GeneticCode,2,FALSE)</f>
        <v>#N/A</v>
      </c>
      <c r="S88" s="214" t="e">
        <f>VLOOKUP(MID($F88,CHOOSE(CodeType,S$2,S$2,S$2+2*(R$2-COUNTIF($G88:R88,"~*")),S$3),3),GeneticCode,2,FALSE)</f>
        <v>#N/A</v>
      </c>
      <c r="T88" s="214" t="e">
        <f>VLOOKUP(MID($F88,CHOOSE(CodeType,T$2,T$2,T$2+2*(S$2-COUNTIF($G88:S88,"~*")),T$3),3),GeneticCode,2,FALSE)</f>
        <v>#N/A</v>
      </c>
      <c r="U88" s="214" t="e">
        <f>VLOOKUP(MID($F88,CHOOSE(CodeType,U$2,U$2,U$2+2*(T$2-COUNTIF($G88:T88,"~*")),U$3),3),GeneticCode,2,FALSE)</f>
        <v>#N/A</v>
      </c>
      <c r="V88" s="214" t="e">
        <f>VLOOKUP(MID($F88,CHOOSE(CodeType,V$2,V$2,V$2+2*(U$2-COUNTIF($G88:U88,"~*")),V$3),3),GeneticCode,2,FALSE)</f>
        <v>#N/A</v>
      </c>
      <c r="W88" s="214" t="e">
        <f>VLOOKUP(MID($F88,CHOOSE(CodeType,W$2,W$2,W$2+2*(V$2-COUNTIF($G88:V88,"~*")),W$3),3),GeneticCode,2,FALSE)</f>
        <v>#N/A</v>
      </c>
      <c r="X88" s="214" t="e">
        <f>VLOOKUP(MID($F88,CHOOSE(CodeType,X$2,X$2,X$2+2*(W$2-COUNTIF($G88:W88,"~*")),X$3),3),GeneticCode,2,FALSE)</f>
        <v>#N/A</v>
      </c>
      <c r="Y88" s="214" t="e">
        <f>VLOOKUP(MID($F88,CHOOSE(CodeType,Y$2,Y$2,Y$2+2*(X$2-COUNTIF($G88:X88,"~*")),Y$3),3),GeneticCode,2,FALSE)</f>
        <v>#N/A</v>
      </c>
      <c r="Z88" s="214" t="e">
        <f>VLOOKUP(MID($F88,CHOOSE(CodeType,Z$2,Z$2,Z$2+2*(Y$2-COUNTIF($G88:Y88,"~*")),Z$3),3),GeneticCode,2,FALSE)</f>
        <v>#N/A</v>
      </c>
      <c r="AA88" s="211" t="e">
        <f t="shared" si="32"/>
        <v>#N/A</v>
      </c>
      <c r="AB88" s="215" t="e">
        <f t="shared" si="35"/>
        <v>#N/A</v>
      </c>
      <c r="AC88" s="306">
        <f t="shared" si="36"/>
      </c>
      <c r="AD88" s="307"/>
      <c r="AE88" s="3"/>
      <c r="AF88" s="217">
        <f t="shared" si="37"/>
      </c>
      <c r="AG88" s="218">
        <f t="shared" si="38"/>
      </c>
      <c r="AH88" s="218">
        <f t="shared" si="39"/>
      </c>
      <c r="AI88" s="218">
        <f t="shared" si="40"/>
      </c>
      <c r="AJ88" s="219">
        <f t="shared" si="41"/>
      </c>
      <c r="AK88" s="220">
        <f t="shared" si="42"/>
      </c>
      <c r="AL88" s="219">
        <f t="shared" si="43"/>
      </c>
      <c r="AM88" s="314">
        <f t="shared" si="44"/>
      </c>
      <c r="AN88" s="315"/>
      <c r="AP88" s="205"/>
      <c r="AQ88" s="205"/>
    </row>
    <row r="89" spans="1:43" ht="15.75">
      <c r="A89" s="211">
        <f t="shared" si="45"/>
        <v>0.9103430681861937</v>
      </c>
      <c r="B89" s="214">
        <f t="shared" si="33"/>
        <v>3</v>
      </c>
      <c r="C89" s="215">
        <f t="shared" si="46"/>
        <v>0.0065508391708135605</v>
      </c>
      <c r="D89" s="295">
        <f t="shared" si="34"/>
      </c>
      <c r="E89" s="292"/>
      <c r="F89" s="213">
        <f t="shared" si="30"/>
      </c>
      <c r="G89" s="214" t="e">
        <f t="shared" si="31"/>
        <v>#N/A</v>
      </c>
      <c r="H89" s="214" t="e">
        <f>VLOOKUP(MID($F89,CHOOSE(CodeType,H$2,H$2,H$2+2*(G$2-COUNTIF($G89:G89,"~*")),H$3),3),GeneticCode,2,FALSE)</f>
        <v>#N/A</v>
      </c>
      <c r="I89" s="214" t="e">
        <f>VLOOKUP(MID($F89,CHOOSE(CodeType,I$2,I$2,I$2+2*(H$2-COUNTIF($G89:H89,"~*")),I$3),3),GeneticCode,2,FALSE)</f>
        <v>#N/A</v>
      </c>
      <c r="J89" s="214" t="e">
        <f>VLOOKUP(MID($F89,CHOOSE(CodeType,J$2,J$2,J$2+2*(I$2-COUNTIF($G89:I89,"~*")),J$3),3),GeneticCode,2,FALSE)</f>
        <v>#N/A</v>
      </c>
      <c r="K89" s="214" t="e">
        <f>VLOOKUP(MID($F89,CHOOSE(CodeType,K$2,K$2,K$2+2*(J$2-COUNTIF($G89:J89,"~*")),K$3),3),GeneticCode,2,FALSE)</f>
        <v>#N/A</v>
      </c>
      <c r="L89" s="214" t="e">
        <f>VLOOKUP(MID($F89,CHOOSE(CodeType,L$2,L$2,L$2+2*(K$2-COUNTIF($G89:K89,"~*")),L$3),3),GeneticCode,2,FALSE)</f>
        <v>#N/A</v>
      </c>
      <c r="M89" s="214" t="e">
        <f>VLOOKUP(MID($F89,CHOOSE(CodeType,M$2,M$2,M$2+2*(L$2-COUNTIF($G89:L89,"~*")),M$3),3),GeneticCode,2,FALSE)</f>
        <v>#N/A</v>
      </c>
      <c r="N89" s="214" t="e">
        <f>VLOOKUP(MID($F89,CHOOSE(CodeType,N$2,N$2,N$2+2*(M$2-COUNTIF($G89:M89,"~*")),N$3),3),GeneticCode,2,FALSE)</f>
        <v>#N/A</v>
      </c>
      <c r="O89" s="214" t="e">
        <f>VLOOKUP(MID($F89,CHOOSE(CodeType,O$2,O$2,O$2+2*(N$2-COUNTIF($G89:N89,"~*")),O$3),3),GeneticCode,2,FALSE)</f>
        <v>#N/A</v>
      </c>
      <c r="P89" s="214" t="e">
        <f>VLOOKUP(MID($F89,CHOOSE(CodeType,P$2,P$2,P$2+2*(O$2-COUNTIF($G89:O89,"~*")),P$3),3),GeneticCode,2,FALSE)</f>
        <v>#N/A</v>
      </c>
      <c r="Q89" s="214" t="e">
        <f>VLOOKUP(MID($F89,CHOOSE(CodeType,Q$2,Q$2,Q$2+2*(P$2-COUNTIF($G89:P89,"~*")),Q$3),3),GeneticCode,2,FALSE)</f>
        <v>#N/A</v>
      </c>
      <c r="R89" s="214" t="e">
        <f>VLOOKUP(MID($F89,CHOOSE(CodeType,R$2,R$2,R$2+2*(Q$2-COUNTIF($G89:Q89,"~*")),R$3),3),GeneticCode,2,FALSE)</f>
        <v>#N/A</v>
      </c>
      <c r="S89" s="214" t="e">
        <f>VLOOKUP(MID($F89,CHOOSE(CodeType,S$2,S$2,S$2+2*(R$2-COUNTIF($G89:R89,"~*")),S$3),3),GeneticCode,2,FALSE)</f>
        <v>#N/A</v>
      </c>
      <c r="T89" s="214" t="e">
        <f>VLOOKUP(MID($F89,CHOOSE(CodeType,T$2,T$2,T$2+2*(S$2-COUNTIF($G89:S89,"~*")),T$3),3),GeneticCode,2,FALSE)</f>
        <v>#N/A</v>
      </c>
      <c r="U89" s="214" t="e">
        <f>VLOOKUP(MID($F89,CHOOSE(CodeType,U$2,U$2,U$2+2*(T$2-COUNTIF($G89:T89,"~*")),U$3),3),GeneticCode,2,FALSE)</f>
        <v>#N/A</v>
      </c>
      <c r="V89" s="214" t="e">
        <f>VLOOKUP(MID($F89,CHOOSE(CodeType,V$2,V$2,V$2+2*(U$2-COUNTIF($G89:U89,"~*")),V$3),3),GeneticCode,2,FALSE)</f>
        <v>#N/A</v>
      </c>
      <c r="W89" s="214" t="e">
        <f>VLOOKUP(MID($F89,CHOOSE(CodeType,W$2,W$2,W$2+2*(V$2-COUNTIF($G89:V89,"~*")),W$3),3),GeneticCode,2,FALSE)</f>
        <v>#N/A</v>
      </c>
      <c r="X89" s="214" t="e">
        <f>VLOOKUP(MID($F89,CHOOSE(CodeType,X$2,X$2,X$2+2*(W$2-COUNTIF($G89:W89,"~*")),X$3),3),GeneticCode,2,FALSE)</f>
        <v>#N/A</v>
      </c>
      <c r="Y89" s="214" t="e">
        <f>VLOOKUP(MID($F89,CHOOSE(CodeType,Y$2,Y$2,Y$2+2*(X$2-COUNTIF($G89:X89,"~*")),Y$3),3),GeneticCode,2,FALSE)</f>
        <v>#N/A</v>
      </c>
      <c r="Z89" s="214" t="e">
        <f>VLOOKUP(MID($F89,CHOOSE(CodeType,Z$2,Z$2,Z$2+2*(Y$2-COUNTIF($G89:Y89,"~*")),Z$3),3),GeneticCode,2,FALSE)</f>
        <v>#N/A</v>
      </c>
      <c r="AA89" s="211" t="e">
        <f t="shared" si="32"/>
        <v>#N/A</v>
      </c>
      <c r="AB89" s="215" t="e">
        <f t="shared" si="35"/>
        <v>#N/A</v>
      </c>
      <c r="AC89" s="306">
        <f t="shared" si="36"/>
      </c>
      <c r="AD89" s="307"/>
      <c r="AE89" s="3"/>
      <c r="AF89" s="217">
        <f t="shared" si="37"/>
      </c>
      <c r="AG89" s="218">
        <f t="shared" si="38"/>
      </c>
      <c r="AH89" s="218">
        <f t="shared" si="39"/>
      </c>
      <c r="AI89" s="218">
        <f t="shared" si="40"/>
      </c>
      <c r="AJ89" s="219">
        <f t="shared" si="41"/>
      </c>
      <c r="AK89" s="220">
        <f t="shared" si="42"/>
      </c>
      <c r="AL89" s="219">
        <f t="shared" si="43"/>
      </c>
      <c r="AM89" s="314">
        <f t="shared" si="44"/>
      </c>
      <c r="AN89" s="315"/>
      <c r="AP89" s="205"/>
      <c r="AQ89" s="205"/>
    </row>
    <row r="90" spans="1:43" ht="15.75">
      <c r="A90" s="211">
        <f t="shared" si="45"/>
        <v>0.6199417230091058</v>
      </c>
      <c r="B90" s="214">
        <f t="shared" si="33"/>
        <v>2</v>
      </c>
      <c r="C90" s="215">
        <f t="shared" si="46"/>
        <v>0.034336269833147526</v>
      </c>
      <c r="D90" s="295">
        <f t="shared" si="34"/>
      </c>
      <c r="E90" s="292"/>
      <c r="F90" s="213">
        <f t="shared" si="30"/>
      </c>
      <c r="G90" s="214" t="e">
        <f t="shared" si="31"/>
        <v>#N/A</v>
      </c>
      <c r="H90" s="214" t="e">
        <f>VLOOKUP(MID($F90,CHOOSE(CodeType,H$2,H$2,H$2+2*(G$2-COUNTIF($G90:G90,"~*")),H$3),3),GeneticCode,2,FALSE)</f>
        <v>#N/A</v>
      </c>
      <c r="I90" s="214" t="e">
        <f>VLOOKUP(MID($F90,CHOOSE(CodeType,I$2,I$2,I$2+2*(H$2-COUNTIF($G90:H90,"~*")),I$3),3),GeneticCode,2,FALSE)</f>
        <v>#N/A</v>
      </c>
      <c r="J90" s="214" t="e">
        <f>VLOOKUP(MID($F90,CHOOSE(CodeType,J$2,J$2,J$2+2*(I$2-COUNTIF($G90:I90,"~*")),J$3),3),GeneticCode,2,FALSE)</f>
        <v>#N/A</v>
      </c>
      <c r="K90" s="214" t="e">
        <f>VLOOKUP(MID($F90,CHOOSE(CodeType,K$2,K$2,K$2+2*(J$2-COUNTIF($G90:J90,"~*")),K$3),3),GeneticCode,2,FALSE)</f>
        <v>#N/A</v>
      </c>
      <c r="L90" s="214" t="e">
        <f>VLOOKUP(MID($F90,CHOOSE(CodeType,L$2,L$2,L$2+2*(K$2-COUNTIF($G90:K90,"~*")),L$3),3),GeneticCode,2,FALSE)</f>
        <v>#N/A</v>
      </c>
      <c r="M90" s="214" t="e">
        <f>VLOOKUP(MID($F90,CHOOSE(CodeType,M$2,M$2,M$2+2*(L$2-COUNTIF($G90:L90,"~*")),M$3),3),GeneticCode,2,FALSE)</f>
        <v>#N/A</v>
      </c>
      <c r="N90" s="214" t="e">
        <f>VLOOKUP(MID($F90,CHOOSE(CodeType,N$2,N$2,N$2+2*(M$2-COUNTIF($G90:M90,"~*")),N$3),3),GeneticCode,2,FALSE)</f>
        <v>#N/A</v>
      </c>
      <c r="O90" s="214" t="e">
        <f>VLOOKUP(MID($F90,CHOOSE(CodeType,O$2,O$2,O$2+2*(N$2-COUNTIF($G90:N90,"~*")),O$3),3),GeneticCode,2,FALSE)</f>
        <v>#N/A</v>
      </c>
      <c r="P90" s="214" t="e">
        <f>VLOOKUP(MID($F90,CHOOSE(CodeType,P$2,P$2,P$2+2*(O$2-COUNTIF($G90:O90,"~*")),P$3),3),GeneticCode,2,FALSE)</f>
        <v>#N/A</v>
      </c>
      <c r="Q90" s="214" t="e">
        <f>VLOOKUP(MID($F90,CHOOSE(CodeType,Q$2,Q$2,Q$2+2*(P$2-COUNTIF($G90:P90,"~*")),Q$3),3),GeneticCode,2,FALSE)</f>
        <v>#N/A</v>
      </c>
      <c r="R90" s="214" t="e">
        <f>VLOOKUP(MID($F90,CHOOSE(CodeType,R$2,R$2,R$2+2*(Q$2-COUNTIF($G90:Q90,"~*")),R$3),3),GeneticCode,2,FALSE)</f>
        <v>#N/A</v>
      </c>
      <c r="S90" s="214" t="e">
        <f>VLOOKUP(MID($F90,CHOOSE(CodeType,S$2,S$2,S$2+2*(R$2-COUNTIF($G90:R90,"~*")),S$3),3),GeneticCode,2,FALSE)</f>
        <v>#N/A</v>
      </c>
      <c r="T90" s="214" t="e">
        <f>VLOOKUP(MID($F90,CHOOSE(CodeType,T$2,T$2,T$2+2*(S$2-COUNTIF($G90:S90,"~*")),T$3),3),GeneticCode,2,FALSE)</f>
        <v>#N/A</v>
      </c>
      <c r="U90" s="214" t="e">
        <f>VLOOKUP(MID($F90,CHOOSE(CodeType,U$2,U$2,U$2+2*(T$2-COUNTIF($G90:T90,"~*")),U$3),3),GeneticCode,2,FALSE)</f>
        <v>#N/A</v>
      </c>
      <c r="V90" s="214" t="e">
        <f>VLOOKUP(MID($F90,CHOOSE(CodeType,V$2,V$2,V$2+2*(U$2-COUNTIF($G90:U90,"~*")),V$3),3),GeneticCode,2,FALSE)</f>
        <v>#N/A</v>
      </c>
      <c r="W90" s="214" t="e">
        <f>VLOOKUP(MID($F90,CHOOSE(CodeType,W$2,W$2,W$2+2*(V$2-COUNTIF($G90:V90,"~*")),W$3),3),GeneticCode,2,FALSE)</f>
        <v>#N/A</v>
      </c>
      <c r="X90" s="214" t="e">
        <f>VLOOKUP(MID($F90,CHOOSE(CodeType,X$2,X$2,X$2+2*(W$2-COUNTIF($G90:W90,"~*")),X$3),3),GeneticCode,2,FALSE)</f>
        <v>#N/A</v>
      </c>
      <c r="Y90" s="214" t="e">
        <f>VLOOKUP(MID($F90,CHOOSE(CodeType,Y$2,Y$2,Y$2+2*(X$2-COUNTIF($G90:X90,"~*")),Y$3),3),GeneticCode,2,FALSE)</f>
        <v>#N/A</v>
      </c>
      <c r="Z90" s="214" t="e">
        <f>VLOOKUP(MID($F90,CHOOSE(CodeType,Z$2,Z$2,Z$2+2*(Y$2-COUNTIF($G90:Y90,"~*")),Z$3),3),GeneticCode,2,FALSE)</f>
        <v>#N/A</v>
      </c>
      <c r="AA90" s="211" t="e">
        <f t="shared" si="32"/>
        <v>#N/A</v>
      </c>
      <c r="AB90" s="215" t="e">
        <f t="shared" si="35"/>
        <v>#N/A</v>
      </c>
      <c r="AC90" s="306">
        <f t="shared" si="36"/>
      </c>
      <c r="AD90" s="307"/>
      <c r="AE90" s="3"/>
      <c r="AF90" s="217">
        <f t="shared" si="37"/>
      </c>
      <c r="AG90" s="218">
        <f t="shared" si="38"/>
      </c>
      <c r="AH90" s="218">
        <f t="shared" si="39"/>
      </c>
      <c r="AI90" s="218">
        <f t="shared" si="40"/>
      </c>
      <c r="AJ90" s="219">
        <f t="shared" si="41"/>
      </c>
      <c r="AK90" s="220">
        <f t="shared" si="42"/>
      </c>
      <c r="AL90" s="219">
        <f t="shared" si="43"/>
      </c>
      <c r="AM90" s="314">
        <f t="shared" si="44"/>
      </c>
      <c r="AN90" s="315"/>
      <c r="AP90" s="205"/>
      <c r="AQ90" s="205"/>
    </row>
    <row r="91" spans="1:43" ht="15.75">
      <c r="A91" s="211">
        <f t="shared" si="45"/>
        <v>0.34362791053717956</v>
      </c>
      <c r="B91" s="214">
        <f t="shared" si="33"/>
        <v>2</v>
      </c>
      <c r="C91" s="215">
        <f t="shared" si="46"/>
        <v>0.4804040528833866</v>
      </c>
      <c r="D91" s="295">
        <f t="shared" si="34"/>
      </c>
      <c r="E91" s="292"/>
      <c r="F91" s="213">
        <f t="shared" si="30"/>
      </c>
      <c r="G91" s="214" t="e">
        <f t="shared" si="31"/>
        <v>#N/A</v>
      </c>
      <c r="H91" s="214" t="e">
        <f>VLOOKUP(MID($F91,CHOOSE(CodeType,H$2,H$2,H$2+2*(G$2-COUNTIF($G91:G91,"~*")),H$3),3),GeneticCode,2,FALSE)</f>
        <v>#N/A</v>
      </c>
      <c r="I91" s="214" t="e">
        <f>VLOOKUP(MID($F91,CHOOSE(CodeType,I$2,I$2,I$2+2*(H$2-COUNTIF($G91:H91,"~*")),I$3),3),GeneticCode,2,FALSE)</f>
        <v>#N/A</v>
      </c>
      <c r="J91" s="214" t="e">
        <f>VLOOKUP(MID($F91,CHOOSE(CodeType,J$2,J$2,J$2+2*(I$2-COUNTIF($G91:I91,"~*")),J$3),3),GeneticCode,2,FALSE)</f>
        <v>#N/A</v>
      </c>
      <c r="K91" s="214" t="e">
        <f>VLOOKUP(MID($F91,CHOOSE(CodeType,K$2,K$2,K$2+2*(J$2-COUNTIF($G91:J91,"~*")),K$3),3),GeneticCode,2,FALSE)</f>
        <v>#N/A</v>
      </c>
      <c r="L91" s="214" t="e">
        <f>VLOOKUP(MID($F91,CHOOSE(CodeType,L$2,L$2,L$2+2*(K$2-COUNTIF($G91:K91,"~*")),L$3),3),GeneticCode,2,FALSE)</f>
        <v>#N/A</v>
      </c>
      <c r="M91" s="214" t="e">
        <f>VLOOKUP(MID($F91,CHOOSE(CodeType,M$2,M$2,M$2+2*(L$2-COUNTIF($G91:L91,"~*")),M$3),3),GeneticCode,2,FALSE)</f>
        <v>#N/A</v>
      </c>
      <c r="N91" s="214" t="e">
        <f>VLOOKUP(MID($F91,CHOOSE(CodeType,N$2,N$2,N$2+2*(M$2-COUNTIF($G91:M91,"~*")),N$3),3),GeneticCode,2,FALSE)</f>
        <v>#N/A</v>
      </c>
      <c r="O91" s="214" t="e">
        <f>VLOOKUP(MID($F91,CHOOSE(CodeType,O$2,O$2,O$2+2*(N$2-COUNTIF($G91:N91,"~*")),O$3),3),GeneticCode,2,FALSE)</f>
        <v>#N/A</v>
      </c>
      <c r="P91" s="214" t="e">
        <f>VLOOKUP(MID($F91,CHOOSE(CodeType,P$2,P$2,P$2+2*(O$2-COUNTIF($G91:O91,"~*")),P$3),3),GeneticCode,2,FALSE)</f>
        <v>#N/A</v>
      </c>
      <c r="Q91" s="214" t="e">
        <f>VLOOKUP(MID($F91,CHOOSE(CodeType,Q$2,Q$2,Q$2+2*(P$2-COUNTIF($G91:P91,"~*")),Q$3),3),GeneticCode,2,FALSE)</f>
        <v>#N/A</v>
      </c>
      <c r="R91" s="214" t="e">
        <f>VLOOKUP(MID($F91,CHOOSE(CodeType,R$2,R$2,R$2+2*(Q$2-COUNTIF($G91:Q91,"~*")),R$3),3),GeneticCode,2,FALSE)</f>
        <v>#N/A</v>
      </c>
      <c r="S91" s="214" t="e">
        <f>VLOOKUP(MID($F91,CHOOSE(CodeType,S$2,S$2,S$2+2*(R$2-COUNTIF($G91:R91,"~*")),S$3),3),GeneticCode,2,FALSE)</f>
        <v>#N/A</v>
      </c>
      <c r="T91" s="214" t="e">
        <f>VLOOKUP(MID($F91,CHOOSE(CodeType,T$2,T$2,T$2+2*(S$2-COUNTIF($G91:S91,"~*")),T$3),3),GeneticCode,2,FALSE)</f>
        <v>#N/A</v>
      </c>
      <c r="U91" s="214" t="e">
        <f>VLOOKUP(MID($F91,CHOOSE(CodeType,U$2,U$2,U$2+2*(T$2-COUNTIF($G91:T91,"~*")),U$3),3),GeneticCode,2,FALSE)</f>
        <v>#N/A</v>
      </c>
      <c r="V91" s="214" t="e">
        <f>VLOOKUP(MID($F91,CHOOSE(CodeType,V$2,V$2,V$2+2*(U$2-COUNTIF($G91:U91,"~*")),V$3),3),GeneticCode,2,FALSE)</f>
        <v>#N/A</v>
      </c>
      <c r="W91" s="214" t="e">
        <f>VLOOKUP(MID($F91,CHOOSE(CodeType,W$2,W$2,W$2+2*(V$2-COUNTIF($G91:V91,"~*")),W$3),3),GeneticCode,2,FALSE)</f>
        <v>#N/A</v>
      </c>
      <c r="X91" s="214" t="e">
        <f>VLOOKUP(MID($F91,CHOOSE(CodeType,X$2,X$2,X$2+2*(W$2-COUNTIF($G91:W91,"~*")),X$3),3),GeneticCode,2,FALSE)</f>
        <v>#N/A</v>
      </c>
      <c r="Y91" s="214" t="e">
        <f>VLOOKUP(MID($F91,CHOOSE(CodeType,Y$2,Y$2,Y$2+2*(X$2-COUNTIF($G91:X91,"~*")),Y$3),3),GeneticCode,2,FALSE)</f>
        <v>#N/A</v>
      </c>
      <c r="Z91" s="214" t="e">
        <f>VLOOKUP(MID($F91,CHOOSE(CodeType,Z$2,Z$2,Z$2+2*(Y$2-COUNTIF($G91:Y91,"~*")),Z$3),3),GeneticCode,2,FALSE)</f>
        <v>#N/A</v>
      </c>
      <c r="AA91" s="211" t="e">
        <f t="shared" si="32"/>
        <v>#N/A</v>
      </c>
      <c r="AB91" s="215" t="e">
        <f t="shared" si="35"/>
        <v>#N/A</v>
      </c>
      <c r="AC91" s="306">
        <f t="shared" si="36"/>
      </c>
      <c r="AD91" s="307"/>
      <c r="AE91" s="3"/>
      <c r="AF91" s="217">
        <f t="shared" si="37"/>
      </c>
      <c r="AG91" s="218">
        <f t="shared" si="38"/>
      </c>
      <c r="AH91" s="218">
        <f t="shared" si="39"/>
      </c>
      <c r="AI91" s="218">
        <f t="shared" si="40"/>
      </c>
      <c r="AJ91" s="219">
        <f t="shared" si="41"/>
      </c>
      <c r="AK91" s="220">
        <f t="shared" si="42"/>
      </c>
      <c r="AL91" s="219">
        <f t="shared" si="43"/>
      </c>
      <c r="AM91" s="314">
        <f t="shared" si="44"/>
      </c>
      <c r="AN91" s="315"/>
      <c r="AP91" s="205"/>
      <c r="AQ91" s="205"/>
    </row>
    <row r="92" spans="1:43" ht="15.75">
      <c r="A92" s="211">
        <f t="shared" si="45"/>
        <v>0.24826854653656483</v>
      </c>
      <c r="B92" s="214">
        <f t="shared" si="33"/>
        <v>1</v>
      </c>
      <c r="C92" s="215">
        <f t="shared" si="46"/>
        <v>0.8744042892940342</v>
      </c>
      <c r="D92" s="295">
        <f t="shared" si="34"/>
      </c>
      <c r="E92" s="292"/>
      <c r="F92" s="213">
        <f t="shared" si="30"/>
      </c>
      <c r="G92" s="214" t="e">
        <f t="shared" si="31"/>
        <v>#N/A</v>
      </c>
      <c r="H92" s="214" t="e">
        <f>VLOOKUP(MID($F92,CHOOSE(CodeType,H$2,H$2,H$2+2*(G$2-COUNTIF($G92:G92,"~*")),H$3),3),GeneticCode,2,FALSE)</f>
        <v>#N/A</v>
      </c>
      <c r="I92" s="214" t="e">
        <f>VLOOKUP(MID($F92,CHOOSE(CodeType,I$2,I$2,I$2+2*(H$2-COUNTIF($G92:H92,"~*")),I$3),3),GeneticCode,2,FALSE)</f>
        <v>#N/A</v>
      </c>
      <c r="J92" s="214" t="e">
        <f>VLOOKUP(MID($F92,CHOOSE(CodeType,J$2,J$2,J$2+2*(I$2-COUNTIF($G92:I92,"~*")),J$3),3),GeneticCode,2,FALSE)</f>
        <v>#N/A</v>
      </c>
      <c r="K92" s="214" t="e">
        <f>VLOOKUP(MID($F92,CHOOSE(CodeType,K$2,K$2,K$2+2*(J$2-COUNTIF($G92:J92,"~*")),K$3),3),GeneticCode,2,FALSE)</f>
        <v>#N/A</v>
      </c>
      <c r="L92" s="214" t="e">
        <f>VLOOKUP(MID($F92,CHOOSE(CodeType,L$2,L$2,L$2+2*(K$2-COUNTIF($G92:K92,"~*")),L$3),3),GeneticCode,2,FALSE)</f>
        <v>#N/A</v>
      </c>
      <c r="M92" s="214" t="e">
        <f>VLOOKUP(MID($F92,CHOOSE(CodeType,M$2,M$2,M$2+2*(L$2-COUNTIF($G92:L92,"~*")),M$3),3),GeneticCode,2,FALSE)</f>
        <v>#N/A</v>
      </c>
      <c r="N92" s="214" t="e">
        <f>VLOOKUP(MID($F92,CHOOSE(CodeType,N$2,N$2,N$2+2*(M$2-COUNTIF($G92:M92,"~*")),N$3),3),GeneticCode,2,FALSE)</f>
        <v>#N/A</v>
      </c>
      <c r="O92" s="214" t="e">
        <f>VLOOKUP(MID($F92,CHOOSE(CodeType,O$2,O$2,O$2+2*(N$2-COUNTIF($G92:N92,"~*")),O$3),3),GeneticCode,2,FALSE)</f>
        <v>#N/A</v>
      </c>
      <c r="P92" s="214" t="e">
        <f>VLOOKUP(MID($F92,CHOOSE(CodeType,P$2,P$2,P$2+2*(O$2-COUNTIF($G92:O92,"~*")),P$3),3),GeneticCode,2,FALSE)</f>
        <v>#N/A</v>
      </c>
      <c r="Q92" s="214" t="e">
        <f>VLOOKUP(MID($F92,CHOOSE(CodeType,Q$2,Q$2,Q$2+2*(P$2-COUNTIF($G92:P92,"~*")),Q$3),3),GeneticCode,2,FALSE)</f>
        <v>#N/A</v>
      </c>
      <c r="R92" s="214" t="e">
        <f>VLOOKUP(MID($F92,CHOOSE(CodeType,R$2,R$2,R$2+2*(Q$2-COUNTIF($G92:Q92,"~*")),R$3),3),GeneticCode,2,FALSE)</f>
        <v>#N/A</v>
      </c>
      <c r="S92" s="214" t="e">
        <f>VLOOKUP(MID($F92,CHOOSE(CodeType,S$2,S$2,S$2+2*(R$2-COUNTIF($G92:R92,"~*")),S$3),3),GeneticCode,2,FALSE)</f>
        <v>#N/A</v>
      </c>
      <c r="T92" s="214" t="e">
        <f>VLOOKUP(MID($F92,CHOOSE(CodeType,T$2,T$2,T$2+2*(S$2-COUNTIF($G92:S92,"~*")),T$3),3),GeneticCode,2,FALSE)</f>
        <v>#N/A</v>
      </c>
      <c r="U92" s="214" t="e">
        <f>VLOOKUP(MID($F92,CHOOSE(CodeType,U$2,U$2,U$2+2*(T$2-COUNTIF($G92:T92,"~*")),U$3),3),GeneticCode,2,FALSE)</f>
        <v>#N/A</v>
      </c>
      <c r="V92" s="214" t="e">
        <f>VLOOKUP(MID($F92,CHOOSE(CodeType,V$2,V$2,V$2+2*(U$2-COUNTIF($G92:U92,"~*")),V$3),3),GeneticCode,2,FALSE)</f>
        <v>#N/A</v>
      </c>
      <c r="W92" s="214" t="e">
        <f>VLOOKUP(MID($F92,CHOOSE(CodeType,W$2,W$2,W$2+2*(V$2-COUNTIF($G92:V92,"~*")),W$3),3),GeneticCode,2,FALSE)</f>
        <v>#N/A</v>
      </c>
      <c r="X92" s="214" t="e">
        <f>VLOOKUP(MID($F92,CHOOSE(CodeType,X$2,X$2,X$2+2*(W$2-COUNTIF($G92:W92,"~*")),X$3),3),GeneticCode,2,FALSE)</f>
        <v>#N/A</v>
      </c>
      <c r="Y92" s="214" t="e">
        <f>VLOOKUP(MID($F92,CHOOSE(CodeType,Y$2,Y$2,Y$2+2*(X$2-COUNTIF($G92:X92,"~*")),Y$3),3),GeneticCode,2,FALSE)</f>
        <v>#N/A</v>
      </c>
      <c r="Z92" s="214" t="e">
        <f>VLOOKUP(MID($F92,CHOOSE(CodeType,Z$2,Z$2,Z$2+2*(Y$2-COUNTIF($G92:Y92,"~*")),Z$3),3),GeneticCode,2,FALSE)</f>
        <v>#N/A</v>
      </c>
      <c r="AA92" s="211" t="e">
        <f t="shared" si="32"/>
        <v>#N/A</v>
      </c>
      <c r="AB92" s="215" t="e">
        <f t="shared" si="35"/>
        <v>#N/A</v>
      </c>
      <c r="AC92" s="306">
        <f t="shared" si="36"/>
      </c>
      <c r="AD92" s="307"/>
      <c r="AE92" s="3"/>
      <c r="AF92" s="217">
        <f t="shared" si="37"/>
      </c>
      <c r="AG92" s="218">
        <f t="shared" si="38"/>
      </c>
      <c r="AH92" s="218">
        <f t="shared" si="39"/>
      </c>
      <c r="AI92" s="218">
        <f t="shared" si="40"/>
      </c>
      <c r="AJ92" s="219">
        <f t="shared" si="41"/>
      </c>
      <c r="AK92" s="220">
        <f t="shared" si="42"/>
      </c>
      <c r="AL92" s="219">
        <f t="shared" si="43"/>
      </c>
      <c r="AM92" s="314">
        <f t="shared" si="44"/>
      </c>
      <c r="AN92" s="315"/>
      <c r="AP92" s="205"/>
      <c r="AQ92" s="205"/>
    </row>
    <row r="93" spans="1:43" ht="15.75">
      <c r="A93" s="211">
        <f t="shared" si="45"/>
        <v>0.9988607652485371</v>
      </c>
      <c r="B93" s="214">
        <f t="shared" si="33"/>
        <v>3</v>
      </c>
      <c r="C93" s="215">
        <f t="shared" si="46"/>
        <v>0.5845934320241213</v>
      </c>
      <c r="D93" s="295">
        <f t="shared" si="34"/>
      </c>
      <c r="E93" s="292"/>
      <c r="F93" s="213">
        <f t="shared" si="30"/>
      </c>
      <c r="G93" s="214" t="e">
        <f t="shared" si="31"/>
        <v>#N/A</v>
      </c>
      <c r="H93" s="214" t="e">
        <f>VLOOKUP(MID($F93,CHOOSE(CodeType,H$2,H$2,H$2+2*(G$2-COUNTIF($G93:G93,"~*")),H$3),3),GeneticCode,2,FALSE)</f>
        <v>#N/A</v>
      </c>
      <c r="I93" s="214" t="e">
        <f>VLOOKUP(MID($F93,CHOOSE(CodeType,I$2,I$2,I$2+2*(H$2-COUNTIF($G93:H93,"~*")),I$3),3),GeneticCode,2,FALSE)</f>
        <v>#N/A</v>
      </c>
      <c r="J93" s="214" t="e">
        <f>VLOOKUP(MID($F93,CHOOSE(CodeType,J$2,J$2,J$2+2*(I$2-COUNTIF($G93:I93,"~*")),J$3),3),GeneticCode,2,FALSE)</f>
        <v>#N/A</v>
      </c>
      <c r="K93" s="214" t="e">
        <f>VLOOKUP(MID($F93,CHOOSE(CodeType,K$2,K$2,K$2+2*(J$2-COUNTIF($G93:J93,"~*")),K$3),3),GeneticCode,2,FALSE)</f>
        <v>#N/A</v>
      </c>
      <c r="L93" s="214" t="e">
        <f>VLOOKUP(MID($F93,CHOOSE(CodeType,L$2,L$2,L$2+2*(K$2-COUNTIF($G93:K93,"~*")),L$3),3),GeneticCode,2,FALSE)</f>
        <v>#N/A</v>
      </c>
      <c r="M93" s="214" t="e">
        <f>VLOOKUP(MID($F93,CHOOSE(CodeType,M$2,M$2,M$2+2*(L$2-COUNTIF($G93:L93,"~*")),M$3),3),GeneticCode,2,FALSE)</f>
        <v>#N/A</v>
      </c>
      <c r="N93" s="214" t="e">
        <f>VLOOKUP(MID($F93,CHOOSE(CodeType,N$2,N$2,N$2+2*(M$2-COUNTIF($G93:M93,"~*")),N$3),3),GeneticCode,2,FALSE)</f>
        <v>#N/A</v>
      </c>
      <c r="O93" s="214" t="e">
        <f>VLOOKUP(MID($F93,CHOOSE(CodeType,O$2,O$2,O$2+2*(N$2-COUNTIF($G93:N93,"~*")),O$3),3),GeneticCode,2,FALSE)</f>
        <v>#N/A</v>
      </c>
      <c r="P93" s="214" t="e">
        <f>VLOOKUP(MID($F93,CHOOSE(CodeType,P$2,P$2,P$2+2*(O$2-COUNTIF($G93:O93,"~*")),P$3),3),GeneticCode,2,FALSE)</f>
        <v>#N/A</v>
      </c>
      <c r="Q93" s="214" t="e">
        <f>VLOOKUP(MID($F93,CHOOSE(CodeType,Q$2,Q$2,Q$2+2*(P$2-COUNTIF($G93:P93,"~*")),Q$3),3),GeneticCode,2,FALSE)</f>
        <v>#N/A</v>
      </c>
      <c r="R93" s="214" t="e">
        <f>VLOOKUP(MID($F93,CHOOSE(CodeType,R$2,R$2,R$2+2*(Q$2-COUNTIF($G93:Q93,"~*")),R$3),3),GeneticCode,2,FALSE)</f>
        <v>#N/A</v>
      </c>
      <c r="S93" s="214" t="e">
        <f>VLOOKUP(MID($F93,CHOOSE(CodeType,S$2,S$2,S$2+2*(R$2-COUNTIF($G93:R93,"~*")),S$3),3),GeneticCode,2,FALSE)</f>
        <v>#N/A</v>
      </c>
      <c r="T93" s="214" t="e">
        <f>VLOOKUP(MID($F93,CHOOSE(CodeType,T$2,T$2,T$2+2*(S$2-COUNTIF($G93:S93,"~*")),T$3),3),GeneticCode,2,FALSE)</f>
        <v>#N/A</v>
      </c>
      <c r="U93" s="214" t="e">
        <f>VLOOKUP(MID($F93,CHOOSE(CodeType,U$2,U$2,U$2+2*(T$2-COUNTIF($G93:T93,"~*")),U$3),3),GeneticCode,2,FALSE)</f>
        <v>#N/A</v>
      </c>
      <c r="V93" s="214" t="e">
        <f>VLOOKUP(MID($F93,CHOOSE(CodeType,V$2,V$2,V$2+2*(U$2-COUNTIF($G93:U93,"~*")),V$3),3),GeneticCode,2,FALSE)</f>
        <v>#N/A</v>
      </c>
      <c r="W93" s="214" t="e">
        <f>VLOOKUP(MID($F93,CHOOSE(CodeType,W$2,W$2,W$2+2*(V$2-COUNTIF($G93:V93,"~*")),W$3),3),GeneticCode,2,FALSE)</f>
        <v>#N/A</v>
      </c>
      <c r="X93" s="214" t="e">
        <f>VLOOKUP(MID($F93,CHOOSE(CodeType,X$2,X$2,X$2+2*(W$2-COUNTIF($G93:W93,"~*")),X$3),3),GeneticCode,2,FALSE)</f>
        <v>#N/A</v>
      </c>
      <c r="Y93" s="214" t="e">
        <f>VLOOKUP(MID($F93,CHOOSE(CodeType,Y$2,Y$2,Y$2+2*(X$2-COUNTIF($G93:X93,"~*")),Y$3),3),GeneticCode,2,FALSE)</f>
        <v>#N/A</v>
      </c>
      <c r="Z93" s="214" t="e">
        <f>VLOOKUP(MID($F93,CHOOSE(CodeType,Z$2,Z$2,Z$2+2*(Y$2-COUNTIF($G93:Y93,"~*")),Z$3),3),GeneticCode,2,FALSE)</f>
        <v>#N/A</v>
      </c>
      <c r="AA93" s="211" t="e">
        <f t="shared" si="32"/>
        <v>#N/A</v>
      </c>
      <c r="AB93" s="215" t="e">
        <f t="shared" si="35"/>
        <v>#N/A</v>
      </c>
      <c r="AC93" s="306">
        <f t="shared" si="36"/>
      </c>
      <c r="AD93" s="307"/>
      <c r="AE93" s="3"/>
      <c r="AF93" s="217">
        <f t="shared" si="37"/>
      </c>
      <c r="AG93" s="218">
        <f t="shared" si="38"/>
      </c>
      <c r="AH93" s="218">
        <f t="shared" si="39"/>
      </c>
      <c r="AI93" s="218">
        <f t="shared" si="40"/>
      </c>
      <c r="AJ93" s="219">
        <f t="shared" si="41"/>
      </c>
      <c r="AK93" s="220">
        <f t="shared" si="42"/>
      </c>
      <c r="AL93" s="219">
        <f t="shared" si="43"/>
      </c>
      <c r="AM93" s="314">
        <f t="shared" si="44"/>
      </c>
      <c r="AN93" s="315"/>
      <c r="AP93" s="205"/>
      <c r="AQ93" s="205"/>
    </row>
    <row r="94" spans="1:43" ht="15.75">
      <c r="A94" s="211">
        <f t="shared" si="45"/>
        <v>0.31949495524168015</v>
      </c>
      <c r="B94" s="214">
        <f t="shared" si="33"/>
        <v>1</v>
      </c>
      <c r="C94" s="215">
        <f t="shared" si="46"/>
        <v>0.4407073915936053</v>
      </c>
      <c r="D94" s="295">
        <f t="shared" si="34"/>
      </c>
      <c r="E94" s="292"/>
      <c r="F94" s="213">
        <f t="shared" si="30"/>
      </c>
      <c r="G94" s="214" t="e">
        <f t="shared" si="31"/>
        <v>#N/A</v>
      </c>
      <c r="H94" s="214" t="e">
        <f>VLOOKUP(MID($F94,CHOOSE(CodeType,H$2,H$2,H$2+2*(G$2-COUNTIF($G94:G94,"~*")),H$3),3),GeneticCode,2,FALSE)</f>
        <v>#N/A</v>
      </c>
      <c r="I94" s="214" t="e">
        <f>VLOOKUP(MID($F94,CHOOSE(CodeType,I$2,I$2,I$2+2*(H$2-COUNTIF($G94:H94,"~*")),I$3),3),GeneticCode,2,FALSE)</f>
        <v>#N/A</v>
      </c>
      <c r="J94" s="214" t="e">
        <f>VLOOKUP(MID($F94,CHOOSE(CodeType,J$2,J$2,J$2+2*(I$2-COUNTIF($G94:I94,"~*")),J$3),3),GeneticCode,2,FALSE)</f>
        <v>#N/A</v>
      </c>
      <c r="K94" s="214" t="e">
        <f>VLOOKUP(MID($F94,CHOOSE(CodeType,K$2,K$2,K$2+2*(J$2-COUNTIF($G94:J94,"~*")),K$3),3),GeneticCode,2,FALSE)</f>
        <v>#N/A</v>
      </c>
      <c r="L94" s="214" t="e">
        <f>VLOOKUP(MID($F94,CHOOSE(CodeType,L$2,L$2,L$2+2*(K$2-COUNTIF($G94:K94,"~*")),L$3),3),GeneticCode,2,FALSE)</f>
        <v>#N/A</v>
      </c>
      <c r="M94" s="214" t="e">
        <f>VLOOKUP(MID($F94,CHOOSE(CodeType,M$2,M$2,M$2+2*(L$2-COUNTIF($G94:L94,"~*")),M$3),3),GeneticCode,2,FALSE)</f>
        <v>#N/A</v>
      </c>
      <c r="N94" s="214" t="e">
        <f>VLOOKUP(MID($F94,CHOOSE(CodeType,N$2,N$2,N$2+2*(M$2-COUNTIF($G94:M94,"~*")),N$3),3),GeneticCode,2,FALSE)</f>
        <v>#N/A</v>
      </c>
      <c r="O94" s="214" t="e">
        <f>VLOOKUP(MID($F94,CHOOSE(CodeType,O$2,O$2,O$2+2*(N$2-COUNTIF($G94:N94,"~*")),O$3),3),GeneticCode,2,FALSE)</f>
        <v>#N/A</v>
      </c>
      <c r="P94" s="214" t="e">
        <f>VLOOKUP(MID($F94,CHOOSE(CodeType,P$2,P$2,P$2+2*(O$2-COUNTIF($G94:O94,"~*")),P$3),3),GeneticCode,2,FALSE)</f>
        <v>#N/A</v>
      </c>
      <c r="Q94" s="214" t="e">
        <f>VLOOKUP(MID($F94,CHOOSE(CodeType,Q$2,Q$2,Q$2+2*(P$2-COUNTIF($G94:P94,"~*")),Q$3),3),GeneticCode,2,FALSE)</f>
        <v>#N/A</v>
      </c>
      <c r="R94" s="214" t="e">
        <f>VLOOKUP(MID($F94,CHOOSE(CodeType,R$2,R$2,R$2+2*(Q$2-COUNTIF($G94:Q94,"~*")),R$3),3),GeneticCode,2,FALSE)</f>
        <v>#N/A</v>
      </c>
      <c r="S94" s="214" t="e">
        <f>VLOOKUP(MID($F94,CHOOSE(CodeType,S$2,S$2,S$2+2*(R$2-COUNTIF($G94:R94,"~*")),S$3),3),GeneticCode,2,FALSE)</f>
        <v>#N/A</v>
      </c>
      <c r="T94" s="214" t="e">
        <f>VLOOKUP(MID($F94,CHOOSE(CodeType,T$2,T$2,T$2+2*(S$2-COUNTIF($G94:S94,"~*")),T$3),3),GeneticCode,2,FALSE)</f>
        <v>#N/A</v>
      </c>
      <c r="U94" s="214" t="e">
        <f>VLOOKUP(MID($F94,CHOOSE(CodeType,U$2,U$2,U$2+2*(T$2-COUNTIF($G94:T94,"~*")),U$3),3),GeneticCode,2,FALSE)</f>
        <v>#N/A</v>
      </c>
      <c r="V94" s="214" t="e">
        <f>VLOOKUP(MID($F94,CHOOSE(CodeType,V$2,V$2,V$2+2*(U$2-COUNTIF($G94:U94,"~*")),V$3),3),GeneticCode,2,FALSE)</f>
        <v>#N/A</v>
      </c>
      <c r="W94" s="214" t="e">
        <f>VLOOKUP(MID($F94,CHOOSE(CodeType,W$2,W$2,W$2+2*(V$2-COUNTIF($G94:V94,"~*")),W$3),3),GeneticCode,2,FALSE)</f>
        <v>#N/A</v>
      </c>
      <c r="X94" s="214" t="e">
        <f>VLOOKUP(MID($F94,CHOOSE(CodeType,X$2,X$2,X$2+2*(W$2-COUNTIF($G94:W94,"~*")),X$3),3),GeneticCode,2,FALSE)</f>
        <v>#N/A</v>
      </c>
      <c r="Y94" s="214" t="e">
        <f>VLOOKUP(MID($F94,CHOOSE(CodeType,Y$2,Y$2,Y$2+2*(X$2-COUNTIF($G94:X94,"~*")),Y$3),3),GeneticCode,2,FALSE)</f>
        <v>#N/A</v>
      </c>
      <c r="Z94" s="214" t="e">
        <f>VLOOKUP(MID($F94,CHOOSE(CodeType,Z$2,Z$2,Z$2+2*(Y$2-COUNTIF($G94:Y94,"~*")),Z$3),3),GeneticCode,2,FALSE)</f>
        <v>#N/A</v>
      </c>
      <c r="AA94" s="211" t="e">
        <f t="shared" si="32"/>
        <v>#N/A</v>
      </c>
      <c r="AB94" s="215" t="e">
        <f t="shared" si="35"/>
        <v>#N/A</v>
      </c>
      <c r="AC94" s="306">
        <f t="shared" si="36"/>
      </c>
      <c r="AD94" s="307"/>
      <c r="AE94" s="3"/>
      <c r="AF94" s="217">
        <f t="shared" si="37"/>
      </c>
      <c r="AG94" s="218">
        <f t="shared" si="38"/>
      </c>
      <c r="AH94" s="218">
        <f t="shared" si="39"/>
      </c>
      <c r="AI94" s="218">
        <f t="shared" si="40"/>
      </c>
      <c r="AJ94" s="219">
        <f t="shared" si="41"/>
      </c>
      <c r="AK94" s="220">
        <f t="shared" si="42"/>
      </c>
      <c r="AL94" s="219">
        <f t="shared" si="43"/>
      </c>
      <c r="AM94" s="314">
        <f t="shared" si="44"/>
      </c>
      <c r="AN94" s="315"/>
      <c r="AP94" s="205"/>
      <c r="AQ94" s="205"/>
    </row>
    <row r="95" spans="1:43" ht="15.75">
      <c r="A95" s="211">
        <f t="shared" si="45"/>
        <v>0.505750322714448</v>
      </c>
      <c r="B95" s="214">
        <f t="shared" si="33"/>
        <v>2</v>
      </c>
      <c r="C95" s="215">
        <f t="shared" si="46"/>
        <v>0.2897593677043915</v>
      </c>
      <c r="D95" s="295">
        <f t="shared" si="34"/>
      </c>
      <c r="E95" s="292"/>
      <c r="F95" s="213">
        <f t="shared" si="30"/>
      </c>
      <c r="G95" s="214" t="e">
        <f t="shared" si="31"/>
        <v>#N/A</v>
      </c>
      <c r="H95" s="214" t="e">
        <f>VLOOKUP(MID($F95,CHOOSE(CodeType,H$2,H$2,H$2+2*(G$2-COUNTIF($G95:G95,"~*")),H$3),3),GeneticCode,2,FALSE)</f>
        <v>#N/A</v>
      </c>
      <c r="I95" s="214" t="e">
        <f>VLOOKUP(MID($F95,CHOOSE(CodeType,I$2,I$2,I$2+2*(H$2-COUNTIF($G95:H95,"~*")),I$3),3),GeneticCode,2,FALSE)</f>
        <v>#N/A</v>
      </c>
      <c r="J95" s="214" t="e">
        <f>VLOOKUP(MID($F95,CHOOSE(CodeType,J$2,J$2,J$2+2*(I$2-COUNTIF($G95:I95,"~*")),J$3),3),GeneticCode,2,FALSE)</f>
        <v>#N/A</v>
      </c>
      <c r="K95" s="214" t="e">
        <f>VLOOKUP(MID($F95,CHOOSE(CodeType,K$2,K$2,K$2+2*(J$2-COUNTIF($G95:J95,"~*")),K$3),3),GeneticCode,2,FALSE)</f>
        <v>#N/A</v>
      </c>
      <c r="L95" s="214" t="e">
        <f>VLOOKUP(MID($F95,CHOOSE(CodeType,L$2,L$2,L$2+2*(K$2-COUNTIF($G95:K95,"~*")),L$3),3),GeneticCode,2,FALSE)</f>
        <v>#N/A</v>
      </c>
      <c r="M95" s="214" t="e">
        <f>VLOOKUP(MID($F95,CHOOSE(CodeType,M$2,M$2,M$2+2*(L$2-COUNTIF($G95:L95,"~*")),M$3),3),GeneticCode,2,FALSE)</f>
        <v>#N/A</v>
      </c>
      <c r="N95" s="214" t="e">
        <f>VLOOKUP(MID($F95,CHOOSE(CodeType,N$2,N$2,N$2+2*(M$2-COUNTIF($G95:M95,"~*")),N$3),3),GeneticCode,2,FALSE)</f>
        <v>#N/A</v>
      </c>
      <c r="O95" s="214" t="e">
        <f>VLOOKUP(MID($F95,CHOOSE(CodeType,O$2,O$2,O$2+2*(N$2-COUNTIF($G95:N95,"~*")),O$3),3),GeneticCode,2,FALSE)</f>
        <v>#N/A</v>
      </c>
      <c r="P95" s="214" t="e">
        <f>VLOOKUP(MID($F95,CHOOSE(CodeType,P$2,P$2,P$2+2*(O$2-COUNTIF($G95:O95,"~*")),P$3),3),GeneticCode,2,FALSE)</f>
        <v>#N/A</v>
      </c>
      <c r="Q95" s="214" t="e">
        <f>VLOOKUP(MID($F95,CHOOSE(CodeType,Q$2,Q$2,Q$2+2*(P$2-COUNTIF($G95:P95,"~*")),Q$3),3),GeneticCode,2,FALSE)</f>
        <v>#N/A</v>
      </c>
      <c r="R95" s="214" t="e">
        <f>VLOOKUP(MID($F95,CHOOSE(CodeType,R$2,R$2,R$2+2*(Q$2-COUNTIF($G95:Q95,"~*")),R$3),3),GeneticCode,2,FALSE)</f>
        <v>#N/A</v>
      </c>
      <c r="S95" s="214" t="e">
        <f>VLOOKUP(MID($F95,CHOOSE(CodeType,S$2,S$2,S$2+2*(R$2-COUNTIF($G95:R95,"~*")),S$3),3),GeneticCode,2,FALSE)</f>
        <v>#N/A</v>
      </c>
      <c r="T95" s="214" t="e">
        <f>VLOOKUP(MID($F95,CHOOSE(CodeType,T$2,T$2,T$2+2*(S$2-COUNTIF($G95:S95,"~*")),T$3),3),GeneticCode,2,FALSE)</f>
        <v>#N/A</v>
      </c>
      <c r="U95" s="214" t="e">
        <f>VLOOKUP(MID($F95,CHOOSE(CodeType,U$2,U$2,U$2+2*(T$2-COUNTIF($G95:T95,"~*")),U$3),3),GeneticCode,2,FALSE)</f>
        <v>#N/A</v>
      </c>
      <c r="V95" s="214" t="e">
        <f>VLOOKUP(MID($F95,CHOOSE(CodeType,V$2,V$2,V$2+2*(U$2-COUNTIF($G95:U95,"~*")),V$3),3),GeneticCode,2,FALSE)</f>
        <v>#N/A</v>
      </c>
      <c r="W95" s="214" t="e">
        <f>VLOOKUP(MID($F95,CHOOSE(CodeType,W$2,W$2,W$2+2*(V$2-COUNTIF($G95:V95,"~*")),W$3),3),GeneticCode,2,FALSE)</f>
        <v>#N/A</v>
      </c>
      <c r="X95" s="214" t="e">
        <f>VLOOKUP(MID($F95,CHOOSE(CodeType,X$2,X$2,X$2+2*(W$2-COUNTIF($G95:W95,"~*")),X$3),3),GeneticCode,2,FALSE)</f>
        <v>#N/A</v>
      </c>
      <c r="Y95" s="214" t="e">
        <f>VLOOKUP(MID($F95,CHOOSE(CodeType,Y$2,Y$2,Y$2+2*(X$2-COUNTIF($G95:X95,"~*")),Y$3),3),GeneticCode,2,FALSE)</f>
        <v>#N/A</v>
      </c>
      <c r="Z95" s="214" t="e">
        <f>VLOOKUP(MID($F95,CHOOSE(CodeType,Z$2,Z$2,Z$2+2*(Y$2-COUNTIF($G95:Y95,"~*")),Z$3),3),GeneticCode,2,FALSE)</f>
        <v>#N/A</v>
      </c>
      <c r="AA95" s="211" t="e">
        <f t="shared" si="32"/>
        <v>#N/A</v>
      </c>
      <c r="AB95" s="215" t="e">
        <f t="shared" si="35"/>
        <v>#N/A</v>
      </c>
      <c r="AC95" s="306">
        <f t="shared" si="36"/>
      </c>
      <c r="AD95" s="307"/>
      <c r="AE95" s="3"/>
      <c r="AF95" s="217">
        <f t="shared" si="37"/>
      </c>
      <c r="AG95" s="218">
        <f t="shared" si="38"/>
      </c>
      <c r="AH95" s="218">
        <f t="shared" si="39"/>
      </c>
      <c r="AI95" s="218">
        <f t="shared" si="40"/>
      </c>
      <c r="AJ95" s="219">
        <f t="shared" si="41"/>
      </c>
      <c r="AK95" s="220">
        <f t="shared" si="42"/>
      </c>
      <c r="AL95" s="219">
        <f t="shared" si="43"/>
      </c>
      <c r="AM95" s="314">
        <f t="shared" si="44"/>
      </c>
      <c r="AN95" s="315"/>
      <c r="AP95" s="205"/>
      <c r="AQ95" s="205"/>
    </row>
    <row r="96" spans="1:43" ht="15.75">
      <c r="A96" s="211">
        <f t="shared" si="45"/>
        <v>0.05539347091689706</v>
      </c>
      <c r="B96" s="214">
        <f t="shared" si="33"/>
        <v>1</v>
      </c>
      <c r="C96" s="215">
        <f t="shared" si="46"/>
        <v>0.42082542460411787</v>
      </c>
      <c r="D96" s="295">
        <f t="shared" si="34"/>
      </c>
      <c r="E96" s="292"/>
      <c r="F96" s="213">
        <f t="shared" si="30"/>
      </c>
      <c r="G96" s="214" t="e">
        <f t="shared" si="31"/>
        <v>#N/A</v>
      </c>
      <c r="H96" s="214" t="e">
        <f>VLOOKUP(MID($F96,CHOOSE(CodeType,H$2,H$2,H$2+2*(G$2-COUNTIF($G96:G96,"~*")),H$3),3),GeneticCode,2,FALSE)</f>
        <v>#N/A</v>
      </c>
      <c r="I96" s="214" t="e">
        <f>VLOOKUP(MID($F96,CHOOSE(CodeType,I$2,I$2,I$2+2*(H$2-COUNTIF($G96:H96,"~*")),I$3),3),GeneticCode,2,FALSE)</f>
        <v>#N/A</v>
      </c>
      <c r="J96" s="214" t="e">
        <f>VLOOKUP(MID($F96,CHOOSE(CodeType,J$2,J$2,J$2+2*(I$2-COUNTIF($G96:I96,"~*")),J$3),3),GeneticCode,2,FALSE)</f>
        <v>#N/A</v>
      </c>
      <c r="K96" s="214" t="e">
        <f>VLOOKUP(MID($F96,CHOOSE(CodeType,K$2,K$2,K$2+2*(J$2-COUNTIF($G96:J96,"~*")),K$3),3),GeneticCode,2,FALSE)</f>
        <v>#N/A</v>
      </c>
      <c r="L96" s="214" t="e">
        <f>VLOOKUP(MID($F96,CHOOSE(CodeType,L$2,L$2,L$2+2*(K$2-COUNTIF($G96:K96,"~*")),L$3),3),GeneticCode,2,FALSE)</f>
        <v>#N/A</v>
      </c>
      <c r="M96" s="214" t="e">
        <f>VLOOKUP(MID($F96,CHOOSE(CodeType,M$2,M$2,M$2+2*(L$2-COUNTIF($G96:L96,"~*")),M$3),3),GeneticCode,2,FALSE)</f>
        <v>#N/A</v>
      </c>
      <c r="N96" s="214" t="e">
        <f>VLOOKUP(MID($F96,CHOOSE(CodeType,N$2,N$2,N$2+2*(M$2-COUNTIF($G96:M96,"~*")),N$3),3),GeneticCode,2,FALSE)</f>
        <v>#N/A</v>
      </c>
      <c r="O96" s="214" t="e">
        <f>VLOOKUP(MID($F96,CHOOSE(CodeType,O$2,O$2,O$2+2*(N$2-COUNTIF($G96:N96,"~*")),O$3),3),GeneticCode,2,FALSE)</f>
        <v>#N/A</v>
      </c>
      <c r="P96" s="214" t="e">
        <f>VLOOKUP(MID($F96,CHOOSE(CodeType,P$2,P$2,P$2+2*(O$2-COUNTIF($G96:O96,"~*")),P$3),3),GeneticCode,2,FALSE)</f>
        <v>#N/A</v>
      </c>
      <c r="Q96" s="214" t="e">
        <f>VLOOKUP(MID($F96,CHOOSE(CodeType,Q$2,Q$2,Q$2+2*(P$2-COUNTIF($G96:P96,"~*")),Q$3),3),GeneticCode,2,FALSE)</f>
        <v>#N/A</v>
      </c>
      <c r="R96" s="214" t="e">
        <f>VLOOKUP(MID($F96,CHOOSE(CodeType,R$2,R$2,R$2+2*(Q$2-COUNTIF($G96:Q96,"~*")),R$3),3),GeneticCode,2,FALSE)</f>
        <v>#N/A</v>
      </c>
      <c r="S96" s="214" t="e">
        <f>VLOOKUP(MID($F96,CHOOSE(CodeType,S$2,S$2,S$2+2*(R$2-COUNTIF($G96:R96,"~*")),S$3),3),GeneticCode,2,FALSE)</f>
        <v>#N/A</v>
      </c>
      <c r="T96" s="214" t="e">
        <f>VLOOKUP(MID($F96,CHOOSE(CodeType,T$2,T$2,T$2+2*(S$2-COUNTIF($G96:S96,"~*")),T$3),3),GeneticCode,2,FALSE)</f>
        <v>#N/A</v>
      </c>
      <c r="U96" s="214" t="e">
        <f>VLOOKUP(MID($F96,CHOOSE(CodeType,U$2,U$2,U$2+2*(T$2-COUNTIF($G96:T96,"~*")),U$3),3),GeneticCode,2,FALSE)</f>
        <v>#N/A</v>
      </c>
      <c r="V96" s="214" t="e">
        <f>VLOOKUP(MID($F96,CHOOSE(CodeType,V$2,V$2,V$2+2*(U$2-COUNTIF($G96:U96,"~*")),V$3),3),GeneticCode,2,FALSE)</f>
        <v>#N/A</v>
      </c>
      <c r="W96" s="214" t="e">
        <f>VLOOKUP(MID($F96,CHOOSE(CodeType,W$2,W$2,W$2+2*(V$2-COUNTIF($G96:V96,"~*")),W$3),3),GeneticCode,2,FALSE)</f>
        <v>#N/A</v>
      </c>
      <c r="X96" s="214" t="e">
        <f>VLOOKUP(MID($F96,CHOOSE(CodeType,X$2,X$2,X$2+2*(W$2-COUNTIF($G96:W96,"~*")),X$3),3),GeneticCode,2,FALSE)</f>
        <v>#N/A</v>
      </c>
      <c r="Y96" s="214" t="e">
        <f>VLOOKUP(MID($F96,CHOOSE(CodeType,Y$2,Y$2,Y$2+2*(X$2-COUNTIF($G96:X96,"~*")),Y$3),3),GeneticCode,2,FALSE)</f>
        <v>#N/A</v>
      </c>
      <c r="Z96" s="214" t="e">
        <f>VLOOKUP(MID($F96,CHOOSE(CodeType,Z$2,Z$2,Z$2+2*(Y$2-COUNTIF($G96:Y96,"~*")),Z$3),3),GeneticCode,2,FALSE)</f>
        <v>#N/A</v>
      </c>
      <c r="AA96" s="211" t="e">
        <f t="shared" si="32"/>
        <v>#N/A</v>
      </c>
      <c r="AB96" s="215" t="e">
        <f t="shared" si="35"/>
        <v>#N/A</v>
      </c>
      <c r="AC96" s="306">
        <f t="shared" si="36"/>
      </c>
      <c r="AD96" s="307"/>
      <c r="AE96" s="3"/>
      <c r="AF96" s="217">
        <f t="shared" si="37"/>
      </c>
      <c r="AG96" s="218">
        <f t="shared" si="38"/>
      </c>
      <c r="AH96" s="218">
        <f t="shared" si="39"/>
      </c>
      <c r="AI96" s="218">
        <f t="shared" si="40"/>
      </c>
      <c r="AJ96" s="219">
        <f t="shared" si="41"/>
      </c>
      <c r="AK96" s="220">
        <f t="shared" si="42"/>
      </c>
      <c r="AL96" s="219">
        <f t="shared" si="43"/>
      </c>
      <c r="AM96" s="314">
        <f t="shared" si="44"/>
      </c>
      <c r="AN96" s="315"/>
      <c r="AP96" s="205"/>
      <c r="AQ96" s="205"/>
    </row>
    <row r="97" spans="1:43" ht="15.75">
      <c r="A97" s="211">
        <f t="shared" si="45"/>
        <v>0.722513651009649</v>
      </c>
      <c r="B97" s="214">
        <f t="shared" si="33"/>
        <v>3</v>
      </c>
      <c r="C97" s="215">
        <f t="shared" si="46"/>
        <v>0.340606389567256</v>
      </c>
      <c r="D97" s="295">
        <f t="shared" si="34"/>
      </c>
      <c r="E97" s="292"/>
      <c r="F97" s="213">
        <f t="shared" si="30"/>
      </c>
      <c r="G97" s="214" t="e">
        <f t="shared" si="31"/>
        <v>#N/A</v>
      </c>
      <c r="H97" s="214" t="e">
        <f>VLOOKUP(MID($F97,CHOOSE(CodeType,H$2,H$2,H$2+2*(G$2-COUNTIF($G97:G97,"~*")),H$3),3),GeneticCode,2,FALSE)</f>
        <v>#N/A</v>
      </c>
      <c r="I97" s="214" t="e">
        <f>VLOOKUP(MID($F97,CHOOSE(CodeType,I$2,I$2,I$2+2*(H$2-COUNTIF($G97:H97,"~*")),I$3),3),GeneticCode,2,FALSE)</f>
        <v>#N/A</v>
      </c>
      <c r="J97" s="214" t="e">
        <f>VLOOKUP(MID($F97,CHOOSE(CodeType,J$2,J$2,J$2+2*(I$2-COUNTIF($G97:I97,"~*")),J$3),3),GeneticCode,2,FALSE)</f>
        <v>#N/A</v>
      </c>
      <c r="K97" s="214" t="e">
        <f>VLOOKUP(MID($F97,CHOOSE(CodeType,K$2,K$2,K$2+2*(J$2-COUNTIF($G97:J97,"~*")),K$3),3),GeneticCode,2,FALSE)</f>
        <v>#N/A</v>
      </c>
      <c r="L97" s="214" t="e">
        <f>VLOOKUP(MID($F97,CHOOSE(CodeType,L$2,L$2,L$2+2*(K$2-COUNTIF($G97:K97,"~*")),L$3),3),GeneticCode,2,FALSE)</f>
        <v>#N/A</v>
      </c>
      <c r="M97" s="214" t="e">
        <f>VLOOKUP(MID($F97,CHOOSE(CodeType,M$2,M$2,M$2+2*(L$2-COUNTIF($G97:L97,"~*")),M$3),3),GeneticCode,2,FALSE)</f>
        <v>#N/A</v>
      </c>
      <c r="N97" s="214" t="e">
        <f>VLOOKUP(MID($F97,CHOOSE(CodeType,N$2,N$2,N$2+2*(M$2-COUNTIF($G97:M97,"~*")),N$3),3),GeneticCode,2,FALSE)</f>
        <v>#N/A</v>
      </c>
      <c r="O97" s="214" t="e">
        <f>VLOOKUP(MID($F97,CHOOSE(CodeType,O$2,O$2,O$2+2*(N$2-COUNTIF($G97:N97,"~*")),O$3),3),GeneticCode,2,FALSE)</f>
        <v>#N/A</v>
      </c>
      <c r="P97" s="214" t="e">
        <f>VLOOKUP(MID($F97,CHOOSE(CodeType,P$2,P$2,P$2+2*(O$2-COUNTIF($G97:O97,"~*")),P$3),3),GeneticCode,2,FALSE)</f>
        <v>#N/A</v>
      </c>
      <c r="Q97" s="214" t="e">
        <f>VLOOKUP(MID($F97,CHOOSE(CodeType,Q$2,Q$2,Q$2+2*(P$2-COUNTIF($G97:P97,"~*")),Q$3),3),GeneticCode,2,FALSE)</f>
        <v>#N/A</v>
      </c>
      <c r="R97" s="214" t="e">
        <f>VLOOKUP(MID($F97,CHOOSE(CodeType,R$2,R$2,R$2+2*(Q$2-COUNTIF($G97:Q97,"~*")),R$3),3),GeneticCode,2,FALSE)</f>
        <v>#N/A</v>
      </c>
      <c r="S97" s="214" t="e">
        <f>VLOOKUP(MID($F97,CHOOSE(CodeType,S$2,S$2,S$2+2*(R$2-COUNTIF($G97:R97,"~*")),S$3),3),GeneticCode,2,FALSE)</f>
        <v>#N/A</v>
      </c>
      <c r="T97" s="214" t="e">
        <f>VLOOKUP(MID($F97,CHOOSE(CodeType,T$2,T$2,T$2+2*(S$2-COUNTIF($G97:S97,"~*")),T$3),3),GeneticCode,2,FALSE)</f>
        <v>#N/A</v>
      </c>
      <c r="U97" s="214" t="e">
        <f>VLOOKUP(MID($F97,CHOOSE(CodeType,U$2,U$2,U$2+2*(T$2-COUNTIF($G97:T97,"~*")),U$3),3),GeneticCode,2,FALSE)</f>
        <v>#N/A</v>
      </c>
      <c r="V97" s="214" t="e">
        <f>VLOOKUP(MID($F97,CHOOSE(CodeType,V$2,V$2,V$2+2*(U$2-COUNTIF($G97:U97,"~*")),V$3),3),GeneticCode,2,FALSE)</f>
        <v>#N/A</v>
      </c>
      <c r="W97" s="214" t="e">
        <f>VLOOKUP(MID($F97,CHOOSE(CodeType,W$2,W$2,W$2+2*(V$2-COUNTIF($G97:V97,"~*")),W$3),3),GeneticCode,2,FALSE)</f>
        <v>#N/A</v>
      </c>
      <c r="X97" s="214" t="e">
        <f>VLOOKUP(MID($F97,CHOOSE(CodeType,X$2,X$2,X$2+2*(W$2-COUNTIF($G97:W97,"~*")),X$3),3),GeneticCode,2,FALSE)</f>
        <v>#N/A</v>
      </c>
      <c r="Y97" s="214" t="e">
        <f>VLOOKUP(MID($F97,CHOOSE(CodeType,Y$2,Y$2,Y$2+2*(X$2-COUNTIF($G97:X97,"~*")),Y$3),3),GeneticCode,2,FALSE)</f>
        <v>#N/A</v>
      </c>
      <c r="Z97" s="214" t="e">
        <f>VLOOKUP(MID($F97,CHOOSE(CodeType,Z$2,Z$2,Z$2+2*(Y$2-COUNTIF($G97:Y97,"~*")),Z$3),3),GeneticCode,2,FALSE)</f>
        <v>#N/A</v>
      </c>
      <c r="AA97" s="211" t="e">
        <f t="shared" si="32"/>
        <v>#N/A</v>
      </c>
      <c r="AB97" s="215" t="e">
        <f t="shared" si="35"/>
        <v>#N/A</v>
      </c>
      <c r="AC97" s="306">
        <f t="shared" si="36"/>
      </c>
      <c r="AD97" s="307"/>
      <c r="AE97" s="3"/>
      <c r="AF97" s="217">
        <f t="shared" si="37"/>
      </c>
      <c r="AG97" s="218">
        <f t="shared" si="38"/>
      </c>
      <c r="AH97" s="218">
        <f t="shared" si="39"/>
      </c>
      <c r="AI97" s="218">
        <f t="shared" si="40"/>
      </c>
      <c r="AJ97" s="219">
        <f t="shared" si="41"/>
      </c>
      <c r="AK97" s="220">
        <f t="shared" si="42"/>
      </c>
      <c r="AL97" s="219">
        <f t="shared" si="43"/>
      </c>
      <c r="AM97" s="314">
        <f t="shared" si="44"/>
      </c>
      <c r="AN97" s="315"/>
      <c r="AP97" s="205"/>
      <c r="AQ97" s="205"/>
    </row>
    <row r="98" spans="1:43" ht="15.75">
      <c r="A98" s="211">
        <f t="shared" si="45"/>
        <v>0.7743159425444901</v>
      </c>
      <c r="B98" s="214">
        <f t="shared" si="33"/>
        <v>3</v>
      </c>
      <c r="C98" s="215">
        <f t="shared" si="46"/>
        <v>0.1354767233133316</v>
      </c>
      <c r="D98" s="295">
        <f t="shared" si="34"/>
      </c>
      <c r="E98" s="292"/>
      <c r="F98" s="213">
        <f t="shared" si="30"/>
      </c>
      <c r="G98" s="214" t="e">
        <f t="shared" si="31"/>
        <v>#N/A</v>
      </c>
      <c r="H98" s="214" t="e">
        <f>VLOOKUP(MID($F98,CHOOSE(CodeType,H$2,H$2,H$2+2*(G$2-COUNTIF($G98:G98,"~*")),H$3),3),GeneticCode,2,FALSE)</f>
        <v>#N/A</v>
      </c>
      <c r="I98" s="214" t="e">
        <f>VLOOKUP(MID($F98,CHOOSE(CodeType,I$2,I$2,I$2+2*(H$2-COUNTIF($G98:H98,"~*")),I$3),3),GeneticCode,2,FALSE)</f>
        <v>#N/A</v>
      </c>
      <c r="J98" s="214" t="e">
        <f>VLOOKUP(MID($F98,CHOOSE(CodeType,J$2,J$2,J$2+2*(I$2-COUNTIF($G98:I98,"~*")),J$3),3),GeneticCode,2,FALSE)</f>
        <v>#N/A</v>
      </c>
      <c r="K98" s="214" t="e">
        <f>VLOOKUP(MID($F98,CHOOSE(CodeType,K$2,K$2,K$2+2*(J$2-COUNTIF($G98:J98,"~*")),K$3),3),GeneticCode,2,FALSE)</f>
        <v>#N/A</v>
      </c>
      <c r="L98" s="214" t="e">
        <f>VLOOKUP(MID($F98,CHOOSE(CodeType,L$2,L$2,L$2+2*(K$2-COUNTIF($G98:K98,"~*")),L$3),3),GeneticCode,2,FALSE)</f>
        <v>#N/A</v>
      </c>
      <c r="M98" s="214" t="e">
        <f>VLOOKUP(MID($F98,CHOOSE(CodeType,M$2,M$2,M$2+2*(L$2-COUNTIF($G98:L98,"~*")),M$3),3),GeneticCode,2,FALSE)</f>
        <v>#N/A</v>
      </c>
      <c r="N98" s="214" t="e">
        <f>VLOOKUP(MID($F98,CHOOSE(CodeType,N$2,N$2,N$2+2*(M$2-COUNTIF($G98:M98,"~*")),N$3),3),GeneticCode,2,FALSE)</f>
        <v>#N/A</v>
      </c>
      <c r="O98" s="214" t="e">
        <f>VLOOKUP(MID($F98,CHOOSE(CodeType,O$2,O$2,O$2+2*(N$2-COUNTIF($G98:N98,"~*")),O$3),3),GeneticCode,2,FALSE)</f>
        <v>#N/A</v>
      </c>
      <c r="P98" s="214" t="e">
        <f>VLOOKUP(MID($F98,CHOOSE(CodeType,P$2,P$2,P$2+2*(O$2-COUNTIF($G98:O98,"~*")),P$3),3),GeneticCode,2,FALSE)</f>
        <v>#N/A</v>
      </c>
      <c r="Q98" s="214" t="e">
        <f>VLOOKUP(MID($F98,CHOOSE(CodeType,Q$2,Q$2,Q$2+2*(P$2-COUNTIF($G98:P98,"~*")),Q$3),3),GeneticCode,2,FALSE)</f>
        <v>#N/A</v>
      </c>
      <c r="R98" s="214" t="e">
        <f>VLOOKUP(MID($F98,CHOOSE(CodeType,R$2,R$2,R$2+2*(Q$2-COUNTIF($G98:Q98,"~*")),R$3),3),GeneticCode,2,FALSE)</f>
        <v>#N/A</v>
      </c>
      <c r="S98" s="214" t="e">
        <f>VLOOKUP(MID($F98,CHOOSE(CodeType,S$2,S$2,S$2+2*(R$2-COUNTIF($G98:R98,"~*")),S$3),3),GeneticCode,2,FALSE)</f>
        <v>#N/A</v>
      </c>
      <c r="T98" s="214" t="e">
        <f>VLOOKUP(MID($F98,CHOOSE(CodeType,T$2,T$2,T$2+2*(S$2-COUNTIF($G98:S98,"~*")),T$3),3),GeneticCode,2,FALSE)</f>
        <v>#N/A</v>
      </c>
      <c r="U98" s="214" t="e">
        <f>VLOOKUP(MID($F98,CHOOSE(CodeType,U$2,U$2,U$2+2*(T$2-COUNTIF($G98:T98,"~*")),U$3),3),GeneticCode,2,FALSE)</f>
        <v>#N/A</v>
      </c>
      <c r="V98" s="214" t="e">
        <f>VLOOKUP(MID($F98,CHOOSE(CodeType,V$2,V$2,V$2+2*(U$2-COUNTIF($G98:U98,"~*")),V$3),3),GeneticCode,2,FALSE)</f>
        <v>#N/A</v>
      </c>
      <c r="W98" s="214" t="e">
        <f>VLOOKUP(MID($F98,CHOOSE(CodeType,W$2,W$2,W$2+2*(V$2-COUNTIF($G98:V98,"~*")),W$3),3),GeneticCode,2,FALSE)</f>
        <v>#N/A</v>
      </c>
      <c r="X98" s="214" t="e">
        <f>VLOOKUP(MID($F98,CHOOSE(CodeType,X$2,X$2,X$2+2*(W$2-COUNTIF($G98:W98,"~*")),X$3),3),GeneticCode,2,FALSE)</f>
        <v>#N/A</v>
      </c>
      <c r="Y98" s="214" t="e">
        <f>VLOOKUP(MID($F98,CHOOSE(CodeType,Y$2,Y$2,Y$2+2*(X$2-COUNTIF($G98:X98,"~*")),Y$3),3),GeneticCode,2,FALSE)</f>
        <v>#N/A</v>
      </c>
      <c r="Z98" s="214" t="e">
        <f>VLOOKUP(MID($F98,CHOOSE(CodeType,Z$2,Z$2,Z$2+2*(Y$2-COUNTIF($G98:Y98,"~*")),Z$3),3),GeneticCode,2,FALSE)</f>
        <v>#N/A</v>
      </c>
      <c r="AA98" s="211" t="e">
        <f t="shared" si="32"/>
        <v>#N/A</v>
      </c>
      <c r="AB98" s="215" t="e">
        <f t="shared" si="35"/>
        <v>#N/A</v>
      </c>
      <c r="AC98" s="306">
        <f t="shared" si="36"/>
      </c>
      <c r="AD98" s="307"/>
      <c r="AE98" s="3"/>
      <c r="AF98" s="217">
        <f t="shared" si="37"/>
      </c>
      <c r="AG98" s="218">
        <f t="shared" si="38"/>
      </c>
      <c r="AH98" s="218">
        <f t="shared" si="39"/>
      </c>
      <c r="AI98" s="218">
        <f t="shared" si="40"/>
      </c>
      <c r="AJ98" s="219">
        <f t="shared" si="41"/>
      </c>
      <c r="AK98" s="220">
        <f t="shared" si="42"/>
      </c>
      <c r="AL98" s="219">
        <f t="shared" si="43"/>
      </c>
      <c r="AM98" s="314">
        <f t="shared" si="44"/>
      </c>
      <c r="AN98" s="315"/>
      <c r="AP98" s="205"/>
      <c r="AQ98" s="205"/>
    </row>
    <row r="99" spans="1:43" ht="15.75">
      <c r="A99" s="211">
        <f t="shared" si="45"/>
        <v>0.8065009103156626</v>
      </c>
      <c r="B99" s="214">
        <f t="shared" si="33"/>
        <v>3</v>
      </c>
      <c r="C99" s="215">
        <f t="shared" si="46"/>
        <v>0.6140038836747408</v>
      </c>
      <c r="D99" s="295">
        <f t="shared" si="34"/>
      </c>
      <c r="E99" s="292"/>
      <c r="F99" s="213">
        <f t="shared" si="30"/>
      </c>
      <c r="G99" s="214" t="e">
        <f t="shared" si="31"/>
        <v>#N/A</v>
      </c>
      <c r="H99" s="214" t="e">
        <f>VLOOKUP(MID($F99,CHOOSE(CodeType,H$2,H$2,H$2+2*(G$2-COUNTIF($G99:G99,"~*")),H$3),3),GeneticCode,2,FALSE)</f>
        <v>#N/A</v>
      </c>
      <c r="I99" s="214" t="e">
        <f>VLOOKUP(MID($F99,CHOOSE(CodeType,I$2,I$2,I$2+2*(H$2-COUNTIF($G99:H99,"~*")),I$3),3),GeneticCode,2,FALSE)</f>
        <v>#N/A</v>
      </c>
      <c r="J99" s="214" t="e">
        <f>VLOOKUP(MID($F99,CHOOSE(CodeType,J$2,J$2,J$2+2*(I$2-COUNTIF($G99:I99,"~*")),J$3),3),GeneticCode,2,FALSE)</f>
        <v>#N/A</v>
      </c>
      <c r="K99" s="214" t="e">
        <f>VLOOKUP(MID($F99,CHOOSE(CodeType,K$2,K$2,K$2+2*(J$2-COUNTIF($G99:J99,"~*")),K$3),3),GeneticCode,2,FALSE)</f>
        <v>#N/A</v>
      </c>
      <c r="L99" s="214" t="e">
        <f>VLOOKUP(MID($F99,CHOOSE(CodeType,L$2,L$2,L$2+2*(K$2-COUNTIF($G99:K99,"~*")),L$3),3),GeneticCode,2,FALSE)</f>
        <v>#N/A</v>
      </c>
      <c r="M99" s="214" t="e">
        <f>VLOOKUP(MID($F99,CHOOSE(CodeType,M$2,M$2,M$2+2*(L$2-COUNTIF($G99:L99,"~*")),M$3),3),GeneticCode,2,FALSE)</f>
        <v>#N/A</v>
      </c>
      <c r="N99" s="214" t="e">
        <f>VLOOKUP(MID($F99,CHOOSE(CodeType,N$2,N$2,N$2+2*(M$2-COUNTIF($G99:M99,"~*")),N$3),3),GeneticCode,2,FALSE)</f>
        <v>#N/A</v>
      </c>
      <c r="O99" s="214" t="e">
        <f>VLOOKUP(MID($F99,CHOOSE(CodeType,O$2,O$2,O$2+2*(N$2-COUNTIF($G99:N99,"~*")),O$3),3),GeneticCode,2,FALSE)</f>
        <v>#N/A</v>
      </c>
      <c r="P99" s="214" t="e">
        <f>VLOOKUP(MID($F99,CHOOSE(CodeType,P$2,P$2,P$2+2*(O$2-COUNTIF($G99:O99,"~*")),P$3),3),GeneticCode,2,FALSE)</f>
        <v>#N/A</v>
      </c>
      <c r="Q99" s="214" t="e">
        <f>VLOOKUP(MID($F99,CHOOSE(CodeType,Q$2,Q$2,Q$2+2*(P$2-COUNTIF($G99:P99,"~*")),Q$3),3),GeneticCode,2,FALSE)</f>
        <v>#N/A</v>
      </c>
      <c r="R99" s="214" t="e">
        <f>VLOOKUP(MID($F99,CHOOSE(CodeType,R$2,R$2,R$2+2*(Q$2-COUNTIF($G99:Q99,"~*")),R$3),3),GeneticCode,2,FALSE)</f>
        <v>#N/A</v>
      </c>
      <c r="S99" s="214" t="e">
        <f>VLOOKUP(MID($F99,CHOOSE(CodeType,S$2,S$2,S$2+2*(R$2-COUNTIF($G99:R99,"~*")),S$3),3),GeneticCode,2,FALSE)</f>
        <v>#N/A</v>
      </c>
      <c r="T99" s="214" t="e">
        <f>VLOOKUP(MID($F99,CHOOSE(CodeType,T$2,T$2,T$2+2*(S$2-COUNTIF($G99:S99,"~*")),T$3),3),GeneticCode,2,FALSE)</f>
        <v>#N/A</v>
      </c>
      <c r="U99" s="214" t="e">
        <f>VLOOKUP(MID($F99,CHOOSE(CodeType,U$2,U$2,U$2+2*(T$2-COUNTIF($G99:T99,"~*")),U$3),3),GeneticCode,2,FALSE)</f>
        <v>#N/A</v>
      </c>
      <c r="V99" s="214" t="e">
        <f>VLOOKUP(MID($F99,CHOOSE(CodeType,V$2,V$2,V$2+2*(U$2-COUNTIF($G99:U99,"~*")),V$3),3),GeneticCode,2,FALSE)</f>
        <v>#N/A</v>
      </c>
      <c r="W99" s="214" t="e">
        <f>VLOOKUP(MID($F99,CHOOSE(CodeType,W$2,W$2,W$2+2*(V$2-COUNTIF($G99:V99,"~*")),W$3),3),GeneticCode,2,FALSE)</f>
        <v>#N/A</v>
      </c>
      <c r="X99" s="214" t="e">
        <f>VLOOKUP(MID($F99,CHOOSE(CodeType,X$2,X$2,X$2+2*(W$2-COUNTIF($G99:W99,"~*")),X$3),3),GeneticCode,2,FALSE)</f>
        <v>#N/A</v>
      </c>
      <c r="Y99" s="214" t="e">
        <f>VLOOKUP(MID($F99,CHOOSE(CodeType,Y$2,Y$2,Y$2+2*(X$2-COUNTIF($G99:X99,"~*")),Y$3),3),GeneticCode,2,FALSE)</f>
        <v>#N/A</v>
      </c>
      <c r="Z99" s="214" t="e">
        <f>VLOOKUP(MID($F99,CHOOSE(CodeType,Z$2,Z$2,Z$2+2*(Y$2-COUNTIF($G99:Y99,"~*")),Z$3),3),GeneticCode,2,FALSE)</f>
        <v>#N/A</v>
      </c>
      <c r="AA99" s="211" t="e">
        <f t="shared" si="32"/>
        <v>#N/A</v>
      </c>
      <c r="AB99" s="215" t="e">
        <f t="shared" si="35"/>
        <v>#N/A</v>
      </c>
      <c r="AC99" s="306">
        <f t="shared" si="36"/>
      </c>
      <c r="AD99" s="307"/>
      <c r="AE99" s="3"/>
      <c r="AF99" s="217">
        <f t="shared" si="37"/>
      </c>
      <c r="AG99" s="218">
        <f t="shared" si="38"/>
      </c>
      <c r="AH99" s="218">
        <f t="shared" si="39"/>
      </c>
      <c r="AI99" s="218">
        <f t="shared" si="40"/>
      </c>
      <c r="AJ99" s="219">
        <f t="shared" si="41"/>
      </c>
      <c r="AK99" s="220">
        <f t="shared" si="42"/>
      </c>
      <c r="AL99" s="219">
        <f t="shared" si="43"/>
      </c>
      <c r="AM99" s="314">
        <f t="shared" si="44"/>
      </c>
      <c r="AN99" s="315"/>
      <c r="AP99" s="205"/>
      <c r="AQ99" s="205"/>
    </row>
    <row r="100" spans="1:43" ht="15.75">
      <c r="A100" s="211">
        <f t="shared" si="45"/>
        <v>0.7044195756316185</v>
      </c>
      <c r="B100" s="214">
        <f t="shared" si="33"/>
        <v>3</v>
      </c>
      <c r="C100" s="215">
        <f t="shared" si="46"/>
        <v>0.6335554476827383</v>
      </c>
      <c r="D100" s="295">
        <f t="shared" si="34"/>
      </c>
      <c r="E100" s="292"/>
      <c r="F100" s="213">
        <f t="shared" si="30"/>
      </c>
      <c r="G100" s="214" t="e">
        <f t="shared" si="31"/>
        <v>#N/A</v>
      </c>
      <c r="H100" s="214" t="e">
        <f>VLOOKUP(MID($F100,CHOOSE(CodeType,H$2,H$2,H$2+2*(G$2-COUNTIF($G100:G100,"~*")),H$3),3),GeneticCode,2,FALSE)</f>
        <v>#N/A</v>
      </c>
      <c r="I100" s="214" t="e">
        <f>VLOOKUP(MID($F100,CHOOSE(CodeType,I$2,I$2,I$2+2*(H$2-COUNTIF($G100:H100,"~*")),I$3),3),GeneticCode,2,FALSE)</f>
        <v>#N/A</v>
      </c>
      <c r="J100" s="214" t="e">
        <f>VLOOKUP(MID($F100,CHOOSE(CodeType,J$2,J$2,J$2+2*(I$2-COUNTIF($G100:I100,"~*")),J$3),3),GeneticCode,2,FALSE)</f>
        <v>#N/A</v>
      </c>
      <c r="K100" s="214" t="e">
        <f>VLOOKUP(MID($F100,CHOOSE(CodeType,K$2,K$2,K$2+2*(J$2-COUNTIF($G100:J100,"~*")),K$3),3),GeneticCode,2,FALSE)</f>
        <v>#N/A</v>
      </c>
      <c r="L100" s="214" t="e">
        <f>VLOOKUP(MID($F100,CHOOSE(CodeType,L$2,L$2,L$2+2*(K$2-COUNTIF($G100:K100,"~*")),L$3),3),GeneticCode,2,FALSE)</f>
        <v>#N/A</v>
      </c>
      <c r="M100" s="214" t="e">
        <f>VLOOKUP(MID($F100,CHOOSE(CodeType,M$2,M$2,M$2+2*(L$2-COUNTIF($G100:L100,"~*")),M$3),3),GeneticCode,2,FALSE)</f>
        <v>#N/A</v>
      </c>
      <c r="N100" s="214" t="e">
        <f>VLOOKUP(MID($F100,CHOOSE(CodeType,N$2,N$2,N$2+2*(M$2-COUNTIF($G100:M100,"~*")),N$3),3),GeneticCode,2,FALSE)</f>
        <v>#N/A</v>
      </c>
      <c r="O100" s="214" t="e">
        <f>VLOOKUP(MID($F100,CHOOSE(CodeType,O$2,O$2,O$2+2*(N$2-COUNTIF($G100:N100,"~*")),O$3),3),GeneticCode,2,FALSE)</f>
        <v>#N/A</v>
      </c>
      <c r="P100" s="214" t="e">
        <f>VLOOKUP(MID($F100,CHOOSE(CodeType,P$2,P$2,P$2+2*(O$2-COUNTIF($G100:O100,"~*")),P$3),3),GeneticCode,2,FALSE)</f>
        <v>#N/A</v>
      </c>
      <c r="Q100" s="214" t="e">
        <f>VLOOKUP(MID($F100,CHOOSE(CodeType,Q$2,Q$2,Q$2+2*(P$2-COUNTIF($G100:P100,"~*")),Q$3),3),GeneticCode,2,FALSE)</f>
        <v>#N/A</v>
      </c>
      <c r="R100" s="214" t="e">
        <f>VLOOKUP(MID($F100,CHOOSE(CodeType,R$2,R$2,R$2+2*(Q$2-COUNTIF($G100:Q100,"~*")),R$3),3),GeneticCode,2,FALSE)</f>
        <v>#N/A</v>
      </c>
      <c r="S100" s="214" t="e">
        <f>VLOOKUP(MID($F100,CHOOSE(CodeType,S$2,S$2,S$2+2*(R$2-COUNTIF($G100:R100,"~*")),S$3),3),GeneticCode,2,FALSE)</f>
        <v>#N/A</v>
      </c>
      <c r="T100" s="214" t="e">
        <f>VLOOKUP(MID($F100,CHOOSE(CodeType,T$2,T$2,T$2+2*(S$2-COUNTIF($G100:S100,"~*")),T$3),3),GeneticCode,2,FALSE)</f>
        <v>#N/A</v>
      </c>
      <c r="U100" s="214" t="e">
        <f>VLOOKUP(MID($F100,CHOOSE(CodeType,U$2,U$2,U$2+2*(T$2-COUNTIF($G100:T100,"~*")),U$3),3),GeneticCode,2,FALSE)</f>
        <v>#N/A</v>
      </c>
      <c r="V100" s="214" t="e">
        <f>VLOOKUP(MID($F100,CHOOSE(CodeType,V$2,V$2,V$2+2*(U$2-COUNTIF($G100:U100,"~*")),V$3),3),GeneticCode,2,FALSE)</f>
        <v>#N/A</v>
      </c>
      <c r="W100" s="214" t="e">
        <f>VLOOKUP(MID($F100,CHOOSE(CodeType,W$2,W$2,W$2+2*(V$2-COUNTIF($G100:V100,"~*")),W$3),3),GeneticCode,2,FALSE)</f>
        <v>#N/A</v>
      </c>
      <c r="X100" s="214" t="e">
        <f>VLOOKUP(MID($F100,CHOOSE(CodeType,X$2,X$2,X$2+2*(W$2-COUNTIF($G100:W100,"~*")),X$3),3),GeneticCode,2,FALSE)</f>
        <v>#N/A</v>
      </c>
      <c r="Y100" s="214" t="e">
        <f>VLOOKUP(MID($F100,CHOOSE(CodeType,Y$2,Y$2,Y$2+2*(X$2-COUNTIF($G100:X100,"~*")),Y$3),3),GeneticCode,2,FALSE)</f>
        <v>#N/A</v>
      </c>
      <c r="Z100" s="214" t="e">
        <f>VLOOKUP(MID($F100,CHOOSE(CodeType,Z$2,Z$2,Z$2+2*(Y$2-COUNTIF($G100:Y100,"~*")),Z$3),3),GeneticCode,2,FALSE)</f>
        <v>#N/A</v>
      </c>
      <c r="AA100" s="211" t="e">
        <f t="shared" si="32"/>
        <v>#N/A</v>
      </c>
      <c r="AB100" s="215" t="e">
        <f t="shared" si="35"/>
        <v>#N/A</v>
      </c>
      <c r="AC100" s="306">
        <f t="shared" si="36"/>
      </c>
      <c r="AD100" s="307"/>
      <c r="AE100" s="3"/>
      <c r="AF100" s="217">
        <f t="shared" si="37"/>
      </c>
      <c r="AG100" s="218">
        <f t="shared" si="38"/>
      </c>
      <c r="AH100" s="218">
        <f t="shared" si="39"/>
      </c>
      <c r="AI100" s="218">
        <f t="shared" si="40"/>
      </c>
      <c r="AJ100" s="219">
        <f t="shared" si="41"/>
      </c>
      <c r="AK100" s="220">
        <f t="shared" si="42"/>
      </c>
      <c r="AL100" s="219">
        <f t="shared" si="43"/>
      </c>
      <c r="AM100" s="314">
        <f t="shared" si="44"/>
      </c>
      <c r="AN100" s="315"/>
      <c r="AP100" s="205"/>
      <c r="AQ100" s="205"/>
    </row>
    <row r="101" spans="1:43" ht="15.75">
      <c r="A101" s="211">
        <f t="shared" si="45"/>
        <v>0.7660866342484951</v>
      </c>
      <c r="B101" s="214">
        <f t="shared" si="33"/>
        <v>3</v>
      </c>
      <c r="C101" s="215">
        <f t="shared" si="46"/>
        <v>0.3696324769407511</v>
      </c>
      <c r="D101" s="295">
        <f t="shared" si="34"/>
      </c>
      <c r="E101" s="292"/>
      <c r="F101" s="213">
        <f t="shared" si="30"/>
      </c>
      <c r="G101" s="214" t="e">
        <f t="shared" si="31"/>
        <v>#N/A</v>
      </c>
      <c r="H101" s="214" t="e">
        <f>VLOOKUP(MID($F101,CHOOSE(CodeType,H$2,H$2,H$2+2*(G$2-COUNTIF($G101:G101,"~*")),H$3),3),GeneticCode,2,FALSE)</f>
        <v>#N/A</v>
      </c>
      <c r="I101" s="214" t="e">
        <f>VLOOKUP(MID($F101,CHOOSE(CodeType,I$2,I$2,I$2+2*(H$2-COUNTIF($G101:H101,"~*")),I$3),3),GeneticCode,2,FALSE)</f>
        <v>#N/A</v>
      </c>
      <c r="J101" s="214" t="e">
        <f>VLOOKUP(MID($F101,CHOOSE(CodeType,J$2,J$2,J$2+2*(I$2-COUNTIF($G101:I101,"~*")),J$3),3),GeneticCode,2,FALSE)</f>
        <v>#N/A</v>
      </c>
      <c r="K101" s="214" t="e">
        <f>VLOOKUP(MID($F101,CHOOSE(CodeType,K$2,K$2,K$2+2*(J$2-COUNTIF($G101:J101,"~*")),K$3),3),GeneticCode,2,FALSE)</f>
        <v>#N/A</v>
      </c>
      <c r="L101" s="214" t="e">
        <f>VLOOKUP(MID($F101,CHOOSE(CodeType,L$2,L$2,L$2+2*(K$2-COUNTIF($G101:K101,"~*")),L$3),3),GeneticCode,2,FALSE)</f>
        <v>#N/A</v>
      </c>
      <c r="M101" s="214" t="e">
        <f>VLOOKUP(MID($F101,CHOOSE(CodeType,M$2,M$2,M$2+2*(L$2-COUNTIF($G101:L101,"~*")),M$3),3),GeneticCode,2,FALSE)</f>
        <v>#N/A</v>
      </c>
      <c r="N101" s="214" t="e">
        <f>VLOOKUP(MID($F101,CHOOSE(CodeType,N$2,N$2,N$2+2*(M$2-COUNTIF($G101:M101,"~*")),N$3),3),GeneticCode,2,FALSE)</f>
        <v>#N/A</v>
      </c>
      <c r="O101" s="214" t="e">
        <f>VLOOKUP(MID($F101,CHOOSE(CodeType,O$2,O$2,O$2+2*(N$2-COUNTIF($G101:N101,"~*")),O$3),3),GeneticCode,2,FALSE)</f>
        <v>#N/A</v>
      </c>
      <c r="P101" s="214" t="e">
        <f>VLOOKUP(MID($F101,CHOOSE(CodeType,P$2,P$2,P$2+2*(O$2-COUNTIF($G101:O101,"~*")),P$3),3),GeneticCode,2,FALSE)</f>
        <v>#N/A</v>
      </c>
      <c r="Q101" s="214" t="e">
        <f>VLOOKUP(MID($F101,CHOOSE(CodeType,Q$2,Q$2,Q$2+2*(P$2-COUNTIF($G101:P101,"~*")),Q$3),3),GeneticCode,2,FALSE)</f>
        <v>#N/A</v>
      </c>
      <c r="R101" s="214" t="e">
        <f>VLOOKUP(MID($F101,CHOOSE(CodeType,R$2,R$2,R$2+2*(Q$2-COUNTIF($G101:Q101,"~*")),R$3),3),GeneticCode,2,FALSE)</f>
        <v>#N/A</v>
      </c>
      <c r="S101" s="214" t="e">
        <f>VLOOKUP(MID($F101,CHOOSE(CodeType,S$2,S$2,S$2+2*(R$2-COUNTIF($G101:R101,"~*")),S$3),3),GeneticCode,2,FALSE)</f>
        <v>#N/A</v>
      </c>
      <c r="T101" s="214" t="e">
        <f>VLOOKUP(MID($F101,CHOOSE(CodeType,T$2,T$2,T$2+2*(S$2-COUNTIF($G101:S101,"~*")),T$3),3),GeneticCode,2,FALSE)</f>
        <v>#N/A</v>
      </c>
      <c r="U101" s="214" t="e">
        <f>VLOOKUP(MID($F101,CHOOSE(CodeType,U$2,U$2,U$2+2*(T$2-COUNTIF($G101:T101,"~*")),U$3),3),GeneticCode,2,FALSE)</f>
        <v>#N/A</v>
      </c>
      <c r="V101" s="214" t="e">
        <f>VLOOKUP(MID($F101,CHOOSE(CodeType,V$2,V$2,V$2+2*(U$2-COUNTIF($G101:U101,"~*")),V$3),3),GeneticCode,2,FALSE)</f>
        <v>#N/A</v>
      </c>
      <c r="W101" s="214" t="e">
        <f>VLOOKUP(MID($F101,CHOOSE(CodeType,W$2,W$2,W$2+2*(V$2-COUNTIF($G101:V101,"~*")),W$3),3),GeneticCode,2,FALSE)</f>
        <v>#N/A</v>
      </c>
      <c r="X101" s="214" t="e">
        <f>VLOOKUP(MID($F101,CHOOSE(CodeType,X$2,X$2,X$2+2*(W$2-COUNTIF($G101:W101,"~*")),X$3),3),GeneticCode,2,FALSE)</f>
        <v>#N/A</v>
      </c>
      <c r="Y101" s="214" t="e">
        <f>VLOOKUP(MID($F101,CHOOSE(CodeType,Y$2,Y$2,Y$2+2*(X$2-COUNTIF($G101:X101,"~*")),Y$3),3),GeneticCode,2,FALSE)</f>
        <v>#N/A</v>
      </c>
      <c r="Z101" s="214" t="e">
        <f>VLOOKUP(MID($F101,CHOOSE(CodeType,Z$2,Z$2,Z$2+2*(Y$2-COUNTIF($G101:Y101,"~*")),Z$3),3),GeneticCode,2,FALSE)</f>
        <v>#N/A</v>
      </c>
      <c r="AA101" s="211" t="e">
        <f t="shared" si="32"/>
        <v>#N/A</v>
      </c>
      <c r="AB101" s="215" t="e">
        <f t="shared" si="35"/>
        <v>#N/A</v>
      </c>
      <c r="AC101" s="306">
        <f t="shared" si="36"/>
      </c>
      <c r="AD101" s="307"/>
      <c r="AE101" s="3"/>
      <c r="AF101" s="217">
        <f t="shared" si="37"/>
      </c>
      <c r="AG101" s="218">
        <f t="shared" si="38"/>
      </c>
      <c r="AH101" s="218">
        <f t="shared" si="39"/>
      </c>
      <c r="AI101" s="218">
        <f t="shared" si="40"/>
      </c>
      <c r="AJ101" s="219">
        <f t="shared" si="41"/>
      </c>
      <c r="AK101" s="220">
        <f t="shared" si="42"/>
      </c>
      <c r="AL101" s="219">
        <f t="shared" si="43"/>
      </c>
      <c r="AM101" s="314">
        <f t="shared" si="44"/>
      </c>
      <c r="AN101" s="315"/>
      <c r="AP101" s="205"/>
      <c r="AQ101" s="205"/>
    </row>
    <row r="102" spans="1:43" ht="15.75">
      <c r="A102" s="211">
        <f t="shared" si="45"/>
        <v>0.8000530605204403</v>
      </c>
      <c r="B102" s="214">
        <f t="shared" si="33"/>
        <v>3</v>
      </c>
      <c r="C102" s="215">
        <f t="shared" si="46"/>
        <v>0.9746410064399242</v>
      </c>
      <c r="D102" s="295">
        <f t="shared" si="34"/>
      </c>
      <c r="E102" s="292"/>
      <c r="F102" s="213">
        <f t="shared" si="30"/>
      </c>
      <c r="G102" s="214" t="e">
        <f t="shared" si="31"/>
        <v>#N/A</v>
      </c>
      <c r="H102" s="214" t="e">
        <f>VLOOKUP(MID($F102,CHOOSE(CodeType,H$2,H$2,H$2+2*(G$2-COUNTIF($G102:G102,"~*")),H$3),3),GeneticCode,2,FALSE)</f>
        <v>#N/A</v>
      </c>
      <c r="I102" s="214" t="e">
        <f>VLOOKUP(MID($F102,CHOOSE(CodeType,I$2,I$2,I$2+2*(H$2-COUNTIF($G102:H102,"~*")),I$3),3),GeneticCode,2,FALSE)</f>
        <v>#N/A</v>
      </c>
      <c r="J102" s="214" t="e">
        <f>VLOOKUP(MID($F102,CHOOSE(CodeType,J$2,J$2,J$2+2*(I$2-COUNTIF($G102:I102,"~*")),J$3),3),GeneticCode,2,FALSE)</f>
        <v>#N/A</v>
      </c>
      <c r="K102" s="214" t="e">
        <f>VLOOKUP(MID($F102,CHOOSE(CodeType,K$2,K$2,K$2+2*(J$2-COUNTIF($G102:J102,"~*")),K$3),3),GeneticCode,2,FALSE)</f>
        <v>#N/A</v>
      </c>
      <c r="L102" s="214" t="e">
        <f>VLOOKUP(MID($F102,CHOOSE(CodeType,L$2,L$2,L$2+2*(K$2-COUNTIF($G102:K102,"~*")),L$3),3),GeneticCode,2,FALSE)</f>
        <v>#N/A</v>
      </c>
      <c r="M102" s="214" t="e">
        <f>VLOOKUP(MID($F102,CHOOSE(CodeType,M$2,M$2,M$2+2*(L$2-COUNTIF($G102:L102,"~*")),M$3),3),GeneticCode,2,FALSE)</f>
        <v>#N/A</v>
      </c>
      <c r="N102" s="214" t="e">
        <f>VLOOKUP(MID($F102,CHOOSE(CodeType,N$2,N$2,N$2+2*(M$2-COUNTIF($G102:M102,"~*")),N$3),3),GeneticCode,2,FALSE)</f>
        <v>#N/A</v>
      </c>
      <c r="O102" s="214" t="e">
        <f>VLOOKUP(MID($F102,CHOOSE(CodeType,O$2,O$2,O$2+2*(N$2-COUNTIF($G102:N102,"~*")),O$3),3),GeneticCode,2,FALSE)</f>
        <v>#N/A</v>
      </c>
      <c r="P102" s="214" t="e">
        <f>VLOOKUP(MID($F102,CHOOSE(CodeType,P$2,P$2,P$2+2*(O$2-COUNTIF($G102:O102,"~*")),P$3),3),GeneticCode,2,FALSE)</f>
        <v>#N/A</v>
      </c>
      <c r="Q102" s="214" t="e">
        <f>VLOOKUP(MID($F102,CHOOSE(CodeType,Q$2,Q$2,Q$2+2*(P$2-COUNTIF($G102:P102,"~*")),Q$3),3),GeneticCode,2,FALSE)</f>
        <v>#N/A</v>
      </c>
      <c r="R102" s="214" t="e">
        <f>VLOOKUP(MID($F102,CHOOSE(CodeType,R$2,R$2,R$2+2*(Q$2-COUNTIF($G102:Q102,"~*")),R$3),3),GeneticCode,2,FALSE)</f>
        <v>#N/A</v>
      </c>
      <c r="S102" s="214" t="e">
        <f>VLOOKUP(MID($F102,CHOOSE(CodeType,S$2,S$2,S$2+2*(R$2-COUNTIF($G102:R102,"~*")),S$3),3),GeneticCode,2,FALSE)</f>
        <v>#N/A</v>
      </c>
      <c r="T102" s="214" t="e">
        <f>VLOOKUP(MID($F102,CHOOSE(CodeType,T$2,T$2,T$2+2*(S$2-COUNTIF($G102:S102,"~*")),T$3),3),GeneticCode,2,FALSE)</f>
        <v>#N/A</v>
      </c>
      <c r="U102" s="214" t="e">
        <f>VLOOKUP(MID($F102,CHOOSE(CodeType,U$2,U$2,U$2+2*(T$2-COUNTIF($G102:T102,"~*")),U$3),3),GeneticCode,2,FALSE)</f>
        <v>#N/A</v>
      </c>
      <c r="V102" s="214" t="e">
        <f>VLOOKUP(MID($F102,CHOOSE(CodeType,V$2,V$2,V$2+2*(U$2-COUNTIF($G102:U102,"~*")),V$3),3),GeneticCode,2,FALSE)</f>
        <v>#N/A</v>
      </c>
      <c r="W102" s="214" t="e">
        <f>VLOOKUP(MID($F102,CHOOSE(CodeType,W$2,W$2,W$2+2*(V$2-COUNTIF($G102:V102,"~*")),W$3),3),GeneticCode,2,FALSE)</f>
        <v>#N/A</v>
      </c>
      <c r="X102" s="214" t="e">
        <f>VLOOKUP(MID($F102,CHOOSE(CodeType,X$2,X$2,X$2+2*(W$2-COUNTIF($G102:W102,"~*")),X$3),3),GeneticCode,2,FALSE)</f>
        <v>#N/A</v>
      </c>
      <c r="Y102" s="214" t="e">
        <f>VLOOKUP(MID($F102,CHOOSE(CodeType,Y$2,Y$2,Y$2+2*(X$2-COUNTIF($G102:X102,"~*")),Y$3),3),GeneticCode,2,FALSE)</f>
        <v>#N/A</v>
      </c>
      <c r="Z102" s="214" t="e">
        <f>VLOOKUP(MID($F102,CHOOSE(CodeType,Z$2,Z$2,Z$2+2*(Y$2-COUNTIF($G102:Y102,"~*")),Z$3),3),GeneticCode,2,FALSE)</f>
        <v>#N/A</v>
      </c>
      <c r="AA102" s="211" t="e">
        <f t="shared" si="32"/>
        <v>#N/A</v>
      </c>
      <c r="AB102" s="215" t="e">
        <f t="shared" si="35"/>
        <v>#N/A</v>
      </c>
      <c r="AC102" s="306">
        <f t="shared" si="36"/>
      </c>
      <c r="AD102" s="307"/>
      <c r="AE102" s="3"/>
      <c r="AF102" s="217">
        <f t="shared" si="37"/>
      </c>
      <c r="AG102" s="218">
        <f t="shared" si="38"/>
      </c>
      <c r="AH102" s="218">
        <f t="shared" si="39"/>
      </c>
      <c r="AI102" s="218">
        <f t="shared" si="40"/>
      </c>
      <c r="AJ102" s="219">
        <f t="shared" si="41"/>
      </c>
      <c r="AK102" s="220">
        <f t="shared" si="42"/>
      </c>
      <c r="AL102" s="219">
        <f t="shared" si="43"/>
      </c>
      <c r="AM102" s="314">
        <f t="shared" si="44"/>
      </c>
      <c r="AN102" s="315"/>
      <c r="AP102" s="205"/>
      <c r="AQ102" s="205"/>
    </row>
    <row r="103" spans="1:43" ht="15.75">
      <c r="A103" s="211">
        <f t="shared" si="45"/>
        <v>0.6426033172756433</v>
      </c>
      <c r="B103" s="214">
        <f t="shared" si="33"/>
        <v>2</v>
      </c>
      <c r="C103" s="215">
        <f t="shared" si="46"/>
        <v>0.13069765269756317</v>
      </c>
      <c r="D103" s="295">
        <f t="shared" si="34"/>
      </c>
      <c r="E103" s="292"/>
      <c r="F103" s="213">
        <f>MID(REPT(E103,63),B103,63)</f>
      </c>
      <c r="G103" s="214" t="e">
        <f t="shared" si="31"/>
        <v>#N/A</v>
      </c>
      <c r="H103" s="214" t="e">
        <f>VLOOKUP(MID($F103,CHOOSE(CodeType,H$2,H$2,H$2+2*(G$2-COUNTIF($G103:G103,"~*")),H$3),3),GeneticCode,2,FALSE)</f>
        <v>#N/A</v>
      </c>
      <c r="I103" s="214" t="e">
        <f>VLOOKUP(MID($F103,CHOOSE(CodeType,I$2,I$2,I$2+2*(H$2-COUNTIF($G103:H103,"~*")),I$3),3),GeneticCode,2,FALSE)</f>
        <v>#N/A</v>
      </c>
      <c r="J103" s="214" t="e">
        <f>VLOOKUP(MID($F103,CHOOSE(CodeType,J$2,J$2,J$2+2*(I$2-COUNTIF($G103:I103,"~*")),J$3),3),GeneticCode,2,FALSE)</f>
        <v>#N/A</v>
      </c>
      <c r="K103" s="214" t="e">
        <f>VLOOKUP(MID($F103,CHOOSE(CodeType,K$2,K$2,K$2+2*(J$2-COUNTIF($G103:J103,"~*")),K$3),3),GeneticCode,2,FALSE)</f>
        <v>#N/A</v>
      </c>
      <c r="L103" s="214" t="e">
        <f>VLOOKUP(MID($F103,CHOOSE(CodeType,L$2,L$2,L$2+2*(K$2-COUNTIF($G103:K103,"~*")),L$3),3),GeneticCode,2,FALSE)</f>
        <v>#N/A</v>
      </c>
      <c r="M103" s="214" t="e">
        <f>VLOOKUP(MID($F103,CHOOSE(CodeType,M$2,M$2,M$2+2*(L$2-COUNTIF($G103:L103,"~*")),M$3),3),GeneticCode,2,FALSE)</f>
        <v>#N/A</v>
      </c>
      <c r="N103" s="214" t="e">
        <f>VLOOKUP(MID($F103,CHOOSE(CodeType,N$2,N$2,N$2+2*(M$2-COUNTIF($G103:M103,"~*")),N$3),3),GeneticCode,2,FALSE)</f>
        <v>#N/A</v>
      </c>
      <c r="O103" s="214" t="e">
        <f>VLOOKUP(MID($F103,CHOOSE(CodeType,O$2,O$2,O$2+2*(N$2-COUNTIF($G103:N103,"~*")),O$3),3),GeneticCode,2,FALSE)</f>
        <v>#N/A</v>
      </c>
      <c r="P103" s="214" t="e">
        <f>VLOOKUP(MID($F103,CHOOSE(CodeType,P$2,P$2,P$2+2*(O$2-COUNTIF($G103:O103,"~*")),P$3),3),GeneticCode,2,FALSE)</f>
        <v>#N/A</v>
      </c>
      <c r="Q103" s="214" t="e">
        <f>VLOOKUP(MID($F103,CHOOSE(CodeType,Q$2,Q$2,Q$2+2*(P$2-COUNTIF($G103:P103,"~*")),Q$3),3),GeneticCode,2,FALSE)</f>
        <v>#N/A</v>
      </c>
      <c r="R103" s="214" t="e">
        <f>VLOOKUP(MID($F103,CHOOSE(CodeType,R$2,R$2,R$2+2*(Q$2-COUNTIF($G103:Q103,"~*")),R$3),3),GeneticCode,2,FALSE)</f>
        <v>#N/A</v>
      </c>
      <c r="S103" s="214" t="e">
        <f>VLOOKUP(MID($F103,CHOOSE(CodeType,S$2,S$2,S$2+2*(R$2-COUNTIF($G103:R103,"~*")),S$3),3),GeneticCode,2,FALSE)</f>
        <v>#N/A</v>
      </c>
      <c r="T103" s="214" t="e">
        <f>VLOOKUP(MID($F103,CHOOSE(CodeType,T$2,T$2,T$2+2*(S$2-COUNTIF($G103:S103,"~*")),T$3),3),GeneticCode,2,FALSE)</f>
        <v>#N/A</v>
      </c>
      <c r="U103" s="214" t="e">
        <f>VLOOKUP(MID($F103,CHOOSE(CodeType,U$2,U$2,U$2+2*(T$2-COUNTIF($G103:T103,"~*")),U$3),3),GeneticCode,2,FALSE)</f>
        <v>#N/A</v>
      </c>
      <c r="V103" s="214" t="e">
        <f>VLOOKUP(MID($F103,CHOOSE(CodeType,V$2,V$2,V$2+2*(U$2-COUNTIF($G103:U103,"~*")),V$3),3),GeneticCode,2,FALSE)</f>
        <v>#N/A</v>
      </c>
      <c r="W103" s="214" t="e">
        <f>VLOOKUP(MID($F103,CHOOSE(CodeType,W$2,W$2,W$2+2*(V$2-COUNTIF($G103:V103,"~*")),W$3),3),GeneticCode,2,FALSE)</f>
        <v>#N/A</v>
      </c>
      <c r="X103" s="214" t="e">
        <f>VLOOKUP(MID($F103,CHOOSE(CodeType,X$2,X$2,X$2+2*(W$2-COUNTIF($G103:W103,"~*")),X$3),3),GeneticCode,2,FALSE)</f>
        <v>#N/A</v>
      </c>
      <c r="Y103" s="214" t="e">
        <f>VLOOKUP(MID($F103,CHOOSE(CodeType,Y$2,Y$2,Y$2+2*(X$2-COUNTIF($G103:X103,"~*")),Y$3),3),GeneticCode,2,FALSE)</f>
        <v>#N/A</v>
      </c>
      <c r="Z103" s="214" t="e">
        <f>VLOOKUP(MID($F103,CHOOSE(CodeType,Z$2,Z$2,Z$2+2*(Y$2-COUNTIF($G103:Y103,"~*")),Z$3),3),GeneticCode,2,FALSE)</f>
        <v>#N/A</v>
      </c>
      <c r="AA103" s="211" t="e">
        <f>CONCATENATE(G103,H103,I103,J103,K103,L103,M103,N103,O103,P103,Q103,R103,S103,T103,U103,V103,W103,X103,Y103,Z103)</f>
        <v>#N/A</v>
      </c>
      <c r="AB103" s="215" t="e">
        <f t="shared" si="35"/>
        <v>#N/A</v>
      </c>
      <c r="AC103" s="306">
        <f t="shared" si="36"/>
      </c>
      <c r="AD103" s="307"/>
      <c r="AE103" s="3"/>
      <c r="AF103" s="217">
        <f t="shared" si="37"/>
      </c>
      <c r="AG103" s="218">
        <f t="shared" si="38"/>
      </c>
      <c r="AH103" s="218">
        <f t="shared" si="39"/>
      </c>
      <c r="AI103" s="218">
        <f t="shared" si="40"/>
      </c>
      <c r="AJ103" s="219">
        <f t="shared" si="41"/>
      </c>
      <c r="AK103" s="220">
        <f t="shared" si="42"/>
      </c>
      <c r="AL103" s="219">
        <f t="shared" si="43"/>
      </c>
      <c r="AM103" s="314">
        <f t="shared" si="44"/>
      </c>
      <c r="AN103" s="315"/>
      <c r="AP103" s="205"/>
      <c r="AQ103" s="205"/>
    </row>
    <row r="104" spans="1:43" ht="15.75">
      <c r="A104" s="211">
        <f t="shared" si="45"/>
        <v>0.21192470053210855</v>
      </c>
      <c r="B104" s="214">
        <f t="shared" si="33"/>
        <v>1</v>
      </c>
      <c r="C104" s="215">
        <f t="shared" si="46"/>
        <v>0.14292981009930372</v>
      </c>
      <c r="D104" s="295">
        <f t="shared" si="34"/>
      </c>
      <c r="E104" s="292"/>
      <c r="F104" s="213">
        <f>MID(REPT(E104,63),B104,63)</f>
      </c>
      <c r="G104" s="214" t="e">
        <f t="shared" si="31"/>
        <v>#N/A</v>
      </c>
      <c r="H104" s="214" t="e">
        <f>VLOOKUP(MID($F104,CHOOSE(CodeType,H$2,H$2,H$2+2*(G$2-COUNTIF($G104:G104,"~*")),H$3),3),GeneticCode,2,FALSE)</f>
        <v>#N/A</v>
      </c>
      <c r="I104" s="214" t="e">
        <f>VLOOKUP(MID($F104,CHOOSE(CodeType,I$2,I$2,I$2+2*(H$2-COUNTIF($G104:H104,"~*")),I$3),3),GeneticCode,2,FALSE)</f>
        <v>#N/A</v>
      </c>
      <c r="J104" s="214" t="e">
        <f>VLOOKUP(MID($F104,CHOOSE(CodeType,J$2,J$2,J$2+2*(I$2-COUNTIF($G104:I104,"~*")),J$3),3),GeneticCode,2,FALSE)</f>
        <v>#N/A</v>
      </c>
      <c r="K104" s="214" t="e">
        <f>VLOOKUP(MID($F104,CHOOSE(CodeType,K$2,K$2,K$2+2*(J$2-COUNTIF($G104:J104,"~*")),K$3),3),GeneticCode,2,FALSE)</f>
        <v>#N/A</v>
      </c>
      <c r="L104" s="214" t="e">
        <f>VLOOKUP(MID($F104,CHOOSE(CodeType,L$2,L$2,L$2+2*(K$2-COUNTIF($G104:K104,"~*")),L$3),3),GeneticCode,2,FALSE)</f>
        <v>#N/A</v>
      </c>
      <c r="M104" s="214" t="e">
        <f>VLOOKUP(MID($F104,CHOOSE(CodeType,M$2,M$2,M$2+2*(L$2-COUNTIF($G104:L104,"~*")),M$3),3),GeneticCode,2,FALSE)</f>
        <v>#N/A</v>
      </c>
      <c r="N104" s="214" t="e">
        <f>VLOOKUP(MID($F104,CHOOSE(CodeType,N$2,N$2,N$2+2*(M$2-COUNTIF($G104:M104,"~*")),N$3),3),GeneticCode,2,FALSE)</f>
        <v>#N/A</v>
      </c>
      <c r="O104" s="214" t="e">
        <f>VLOOKUP(MID($F104,CHOOSE(CodeType,O$2,O$2,O$2+2*(N$2-COUNTIF($G104:N104,"~*")),O$3),3),GeneticCode,2,FALSE)</f>
        <v>#N/A</v>
      </c>
      <c r="P104" s="214" t="e">
        <f>VLOOKUP(MID($F104,CHOOSE(CodeType,P$2,P$2,P$2+2*(O$2-COUNTIF($G104:O104,"~*")),P$3),3),GeneticCode,2,FALSE)</f>
        <v>#N/A</v>
      </c>
      <c r="Q104" s="214" t="e">
        <f>VLOOKUP(MID($F104,CHOOSE(CodeType,Q$2,Q$2,Q$2+2*(P$2-COUNTIF($G104:P104,"~*")),Q$3),3),GeneticCode,2,FALSE)</f>
        <v>#N/A</v>
      </c>
      <c r="R104" s="214" t="e">
        <f>VLOOKUP(MID($F104,CHOOSE(CodeType,R$2,R$2,R$2+2*(Q$2-COUNTIF($G104:Q104,"~*")),R$3),3),GeneticCode,2,FALSE)</f>
        <v>#N/A</v>
      </c>
      <c r="S104" s="214" t="e">
        <f>VLOOKUP(MID($F104,CHOOSE(CodeType,S$2,S$2,S$2+2*(R$2-COUNTIF($G104:R104,"~*")),S$3),3),GeneticCode,2,FALSE)</f>
        <v>#N/A</v>
      </c>
      <c r="T104" s="214" t="e">
        <f>VLOOKUP(MID($F104,CHOOSE(CodeType,T$2,T$2,T$2+2*(S$2-COUNTIF($G104:S104,"~*")),T$3),3),GeneticCode,2,FALSE)</f>
        <v>#N/A</v>
      </c>
      <c r="U104" s="214" t="e">
        <f>VLOOKUP(MID($F104,CHOOSE(CodeType,U$2,U$2,U$2+2*(T$2-COUNTIF($G104:T104,"~*")),U$3),3),GeneticCode,2,FALSE)</f>
        <v>#N/A</v>
      </c>
      <c r="V104" s="214" t="e">
        <f>VLOOKUP(MID($F104,CHOOSE(CodeType,V$2,V$2,V$2+2*(U$2-COUNTIF($G104:U104,"~*")),V$3),3),GeneticCode,2,FALSE)</f>
        <v>#N/A</v>
      </c>
      <c r="W104" s="214" t="e">
        <f>VLOOKUP(MID($F104,CHOOSE(CodeType,W$2,W$2,W$2+2*(V$2-COUNTIF($G104:V104,"~*")),W$3),3),GeneticCode,2,FALSE)</f>
        <v>#N/A</v>
      </c>
      <c r="X104" s="214" t="e">
        <f>VLOOKUP(MID($F104,CHOOSE(CodeType,X$2,X$2,X$2+2*(W$2-COUNTIF($G104:W104,"~*")),X$3),3),GeneticCode,2,FALSE)</f>
        <v>#N/A</v>
      </c>
      <c r="Y104" s="214" t="e">
        <f>VLOOKUP(MID($F104,CHOOSE(CodeType,Y$2,Y$2,Y$2+2*(X$2-COUNTIF($G104:X104,"~*")),Y$3),3),GeneticCode,2,FALSE)</f>
        <v>#N/A</v>
      </c>
      <c r="Z104" s="214" t="e">
        <f>VLOOKUP(MID($F104,CHOOSE(CodeType,Z$2,Z$2,Z$2+2*(Y$2-COUNTIF($G104:Y104,"~*")),Z$3),3),GeneticCode,2,FALSE)</f>
        <v>#N/A</v>
      </c>
      <c r="AA104" s="211" t="e">
        <f>CONCATENATE(G104,H104,I104,J104,K104,L104,M104,N104,O104,P104,Q104,R104,S104,T104,U104,V104,W104,X104,Y104,Z104)</f>
        <v>#N/A</v>
      </c>
      <c r="AB104" s="215" t="e">
        <f t="shared" si="35"/>
        <v>#N/A</v>
      </c>
      <c r="AC104" s="306">
        <f t="shared" si="36"/>
      </c>
      <c r="AD104" s="307"/>
      <c r="AE104" s="3"/>
      <c r="AF104" s="217">
        <f t="shared" si="37"/>
      </c>
      <c r="AG104" s="218">
        <f t="shared" si="38"/>
      </c>
      <c r="AH104" s="218">
        <f t="shared" si="39"/>
      </c>
      <c r="AI104" s="218">
        <f t="shared" si="40"/>
      </c>
      <c r="AJ104" s="219">
        <f t="shared" si="41"/>
      </c>
      <c r="AK104" s="220">
        <f t="shared" si="42"/>
      </c>
      <c r="AL104" s="219">
        <f t="shared" si="43"/>
      </c>
      <c r="AM104" s="314">
        <f t="shared" si="44"/>
      </c>
      <c r="AN104" s="315"/>
      <c r="AP104" s="205"/>
      <c r="AQ104" s="205"/>
    </row>
    <row r="105" spans="1:43" ht="15.75">
      <c r="A105" s="211">
        <f t="shared" si="45"/>
        <v>0.6981472871266305</v>
      </c>
      <c r="B105" s="214">
        <f t="shared" si="33"/>
        <v>3</v>
      </c>
      <c r="C105" s="215">
        <f t="shared" si="46"/>
        <v>0.6179920565336943</v>
      </c>
      <c r="D105" s="295">
        <f t="shared" si="34"/>
      </c>
      <c r="E105" s="292"/>
      <c r="F105" s="213">
        <f>MID(REPT(E105,63),B105,63)</f>
      </c>
      <c r="G105" s="214" t="e">
        <f t="shared" si="31"/>
        <v>#N/A</v>
      </c>
      <c r="H105" s="214" t="e">
        <f>VLOOKUP(MID($F105,CHOOSE(CodeType,H$2,H$2,H$2+2*(G$2-COUNTIF($G105:G105,"~*")),H$3),3),GeneticCode,2,FALSE)</f>
        <v>#N/A</v>
      </c>
      <c r="I105" s="214" t="e">
        <f>VLOOKUP(MID($F105,CHOOSE(CodeType,I$2,I$2,I$2+2*(H$2-COUNTIF($G105:H105,"~*")),I$3),3),GeneticCode,2,FALSE)</f>
        <v>#N/A</v>
      </c>
      <c r="J105" s="214" t="e">
        <f>VLOOKUP(MID($F105,CHOOSE(CodeType,J$2,J$2,J$2+2*(I$2-COUNTIF($G105:I105,"~*")),J$3),3),GeneticCode,2,FALSE)</f>
        <v>#N/A</v>
      </c>
      <c r="K105" s="214" t="e">
        <f>VLOOKUP(MID($F105,CHOOSE(CodeType,K$2,K$2,K$2+2*(J$2-COUNTIF($G105:J105,"~*")),K$3),3),GeneticCode,2,FALSE)</f>
        <v>#N/A</v>
      </c>
      <c r="L105" s="214" t="e">
        <f>VLOOKUP(MID($F105,CHOOSE(CodeType,L$2,L$2,L$2+2*(K$2-COUNTIF($G105:K105,"~*")),L$3),3),GeneticCode,2,FALSE)</f>
        <v>#N/A</v>
      </c>
      <c r="M105" s="214" t="e">
        <f>VLOOKUP(MID($F105,CHOOSE(CodeType,M$2,M$2,M$2+2*(L$2-COUNTIF($G105:L105,"~*")),M$3),3),GeneticCode,2,FALSE)</f>
        <v>#N/A</v>
      </c>
      <c r="N105" s="214" t="e">
        <f>VLOOKUP(MID($F105,CHOOSE(CodeType,N$2,N$2,N$2+2*(M$2-COUNTIF($G105:M105,"~*")),N$3),3),GeneticCode,2,FALSE)</f>
        <v>#N/A</v>
      </c>
      <c r="O105" s="214" t="e">
        <f>VLOOKUP(MID($F105,CHOOSE(CodeType,O$2,O$2,O$2+2*(N$2-COUNTIF($G105:N105,"~*")),O$3),3),GeneticCode,2,FALSE)</f>
        <v>#N/A</v>
      </c>
      <c r="P105" s="214" t="e">
        <f>VLOOKUP(MID($F105,CHOOSE(CodeType,P$2,P$2,P$2+2*(O$2-COUNTIF($G105:O105,"~*")),P$3),3),GeneticCode,2,FALSE)</f>
        <v>#N/A</v>
      </c>
      <c r="Q105" s="214" t="e">
        <f>VLOOKUP(MID($F105,CHOOSE(CodeType,Q$2,Q$2,Q$2+2*(P$2-COUNTIF($G105:P105,"~*")),Q$3),3),GeneticCode,2,FALSE)</f>
        <v>#N/A</v>
      </c>
      <c r="R105" s="214" t="e">
        <f>VLOOKUP(MID($F105,CHOOSE(CodeType,R$2,R$2,R$2+2*(Q$2-COUNTIF($G105:Q105,"~*")),R$3),3),GeneticCode,2,FALSE)</f>
        <v>#N/A</v>
      </c>
      <c r="S105" s="214" t="e">
        <f>VLOOKUP(MID($F105,CHOOSE(CodeType,S$2,S$2,S$2+2*(R$2-COUNTIF($G105:R105,"~*")),S$3),3),GeneticCode,2,FALSE)</f>
        <v>#N/A</v>
      </c>
      <c r="T105" s="214" t="e">
        <f>VLOOKUP(MID($F105,CHOOSE(CodeType,T$2,T$2,T$2+2*(S$2-COUNTIF($G105:S105,"~*")),T$3),3),GeneticCode,2,FALSE)</f>
        <v>#N/A</v>
      </c>
      <c r="U105" s="214" t="e">
        <f>VLOOKUP(MID($F105,CHOOSE(CodeType,U$2,U$2,U$2+2*(T$2-COUNTIF($G105:T105,"~*")),U$3),3),GeneticCode,2,FALSE)</f>
        <v>#N/A</v>
      </c>
      <c r="V105" s="214" t="e">
        <f>VLOOKUP(MID($F105,CHOOSE(CodeType,V$2,V$2,V$2+2*(U$2-COUNTIF($G105:U105,"~*")),V$3),3),GeneticCode,2,FALSE)</f>
        <v>#N/A</v>
      </c>
      <c r="W105" s="214" t="e">
        <f>VLOOKUP(MID($F105,CHOOSE(CodeType,W$2,W$2,W$2+2*(V$2-COUNTIF($G105:V105,"~*")),W$3),3),GeneticCode,2,FALSE)</f>
        <v>#N/A</v>
      </c>
      <c r="X105" s="214" t="e">
        <f>VLOOKUP(MID($F105,CHOOSE(CodeType,X$2,X$2,X$2+2*(W$2-COUNTIF($G105:W105,"~*")),X$3),3),GeneticCode,2,FALSE)</f>
        <v>#N/A</v>
      </c>
      <c r="Y105" s="214" t="e">
        <f>VLOOKUP(MID($F105,CHOOSE(CodeType,Y$2,Y$2,Y$2+2*(X$2-COUNTIF($G105:X105,"~*")),Y$3),3),GeneticCode,2,FALSE)</f>
        <v>#N/A</v>
      </c>
      <c r="Z105" s="214" t="e">
        <f>VLOOKUP(MID($F105,CHOOSE(CodeType,Z$2,Z$2,Z$2+2*(Y$2-COUNTIF($G105:Y105,"~*")),Z$3),3),GeneticCode,2,FALSE)</f>
        <v>#N/A</v>
      </c>
      <c r="AA105" s="211" t="e">
        <f>CONCATENATE(G105,H105,I105,J105,K105,L105,M105,N105,O105,P105,Q105,R105,S105,T105,U105,V105,W105,X105,Y105,Z105)</f>
        <v>#N/A</v>
      </c>
      <c r="AB105" s="215" t="e">
        <f t="shared" si="35"/>
        <v>#N/A</v>
      </c>
      <c r="AC105" s="306">
        <f t="shared" si="36"/>
      </c>
      <c r="AD105" s="307"/>
      <c r="AE105" s="3"/>
      <c r="AF105" s="217">
        <f t="shared" si="37"/>
      </c>
      <c r="AG105" s="218">
        <f t="shared" si="38"/>
      </c>
      <c r="AH105" s="218">
        <f t="shared" si="39"/>
      </c>
      <c r="AI105" s="218">
        <f t="shared" si="40"/>
      </c>
      <c r="AJ105" s="219">
        <f t="shared" si="41"/>
      </c>
      <c r="AK105" s="220">
        <f t="shared" si="42"/>
      </c>
      <c r="AL105" s="219">
        <f t="shared" si="43"/>
      </c>
      <c r="AM105" s="314">
        <f t="shared" si="44"/>
      </c>
      <c r="AN105" s="315"/>
      <c r="AP105" s="205"/>
      <c r="AQ105" s="205"/>
    </row>
    <row r="106" spans="1:43" ht="16.5" thickBot="1">
      <c r="A106" s="211">
        <f t="shared" si="45"/>
        <v>0.0951683558523655</v>
      </c>
      <c r="B106" s="214">
        <f t="shared" si="33"/>
        <v>1</v>
      </c>
      <c r="C106" s="215">
        <f t="shared" si="46"/>
        <v>0.44304958218708634</v>
      </c>
      <c r="D106" s="296">
        <f t="shared" si="34"/>
      </c>
      <c r="E106" s="293"/>
      <c r="F106" s="216">
        <f>MID(REPT(E106,63),B106,63)</f>
      </c>
      <c r="G106" s="214" t="e">
        <f t="shared" si="31"/>
        <v>#N/A</v>
      </c>
      <c r="H106" s="214" t="e">
        <f>VLOOKUP(MID($F106,CHOOSE(CodeType,H$2,H$2,H$2+2*(G$2-COUNTIF($G106:G106,"~*")),H$3),3),GeneticCode,2,FALSE)</f>
        <v>#N/A</v>
      </c>
      <c r="I106" s="214" t="e">
        <f>VLOOKUP(MID($F106,CHOOSE(CodeType,I$2,I$2,I$2+2*(H$2-COUNTIF($G106:H106,"~*")),I$3),3),GeneticCode,2,FALSE)</f>
        <v>#N/A</v>
      </c>
      <c r="J106" s="214" t="e">
        <f>VLOOKUP(MID($F106,CHOOSE(CodeType,J$2,J$2,J$2+2*(I$2-COUNTIF($G106:I106,"~*")),J$3),3),GeneticCode,2,FALSE)</f>
        <v>#N/A</v>
      </c>
      <c r="K106" s="214" t="e">
        <f>VLOOKUP(MID($F106,CHOOSE(CodeType,K$2,K$2,K$2+2*(J$2-COUNTIF($G106:J106,"~*")),K$3),3),GeneticCode,2,FALSE)</f>
        <v>#N/A</v>
      </c>
      <c r="L106" s="214" t="e">
        <f>VLOOKUP(MID($F106,CHOOSE(CodeType,L$2,L$2,L$2+2*(K$2-COUNTIF($G106:K106,"~*")),L$3),3),GeneticCode,2,FALSE)</f>
        <v>#N/A</v>
      </c>
      <c r="M106" s="214" t="e">
        <f>VLOOKUP(MID($F106,CHOOSE(CodeType,M$2,M$2,M$2+2*(L$2-COUNTIF($G106:L106,"~*")),M$3),3),GeneticCode,2,FALSE)</f>
        <v>#N/A</v>
      </c>
      <c r="N106" s="214" t="e">
        <f>VLOOKUP(MID($F106,CHOOSE(CodeType,N$2,N$2,N$2+2*(M$2-COUNTIF($G106:M106,"~*")),N$3),3),GeneticCode,2,FALSE)</f>
        <v>#N/A</v>
      </c>
      <c r="O106" s="214" t="e">
        <f>VLOOKUP(MID($F106,CHOOSE(CodeType,O$2,O$2,O$2+2*(N$2-COUNTIF($G106:N106,"~*")),O$3),3),GeneticCode,2,FALSE)</f>
        <v>#N/A</v>
      </c>
      <c r="P106" s="214" t="e">
        <f>VLOOKUP(MID($F106,CHOOSE(CodeType,P$2,P$2,P$2+2*(O$2-COUNTIF($G106:O106,"~*")),P$3),3),GeneticCode,2,FALSE)</f>
        <v>#N/A</v>
      </c>
      <c r="Q106" s="214" t="e">
        <f>VLOOKUP(MID($F106,CHOOSE(CodeType,Q$2,Q$2,Q$2+2*(P$2-COUNTIF($G106:P106,"~*")),Q$3),3),GeneticCode,2,FALSE)</f>
        <v>#N/A</v>
      </c>
      <c r="R106" s="214" t="e">
        <f>VLOOKUP(MID($F106,CHOOSE(CodeType,R$2,R$2,R$2+2*(Q$2-COUNTIF($G106:Q106,"~*")),R$3),3),GeneticCode,2,FALSE)</f>
        <v>#N/A</v>
      </c>
      <c r="S106" s="214" t="e">
        <f>VLOOKUP(MID($F106,CHOOSE(CodeType,S$2,S$2,S$2+2*(R$2-COUNTIF($G106:R106,"~*")),S$3),3),GeneticCode,2,FALSE)</f>
        <v>#N/A</v>
      </c>
      <c r="T106" s="214" t="e">
        <f>VLOOKUP(MID($F106,CHOOSE(CodeType,T$2,T$2,T$2+2*(S$2-COUNTIF($G106:S106,"~*")),T$3),3),GeneticCode,2,FALSE)</f>
        <v>#N/A</v>
      </c>
      <c r="U106" s="214" t="e">
        <f>VLOOKUP(MID($F106,CHOOSE(CodeType,U$2,U$2,U$2+2*(T$2-COUNTIF($G106:T106,"~*")),U$3),3),GeneticCode,2,FALSE)</f>
        <v>#N/A</v>
      </c>
      <c r="V106" s="214" t="e">
        <f>VLOOKUP(MID($F106,CHOOSE(CodeType,V$2,V$2,V$2+2*(U$2-COUNTIF($G106:U106,"~*")),V$3),3),GeneticCode,2,FALSE)</f>
        <v>#N/A</v>
      </c>
      <c r="W106" s="214" t="e">
        <f>VLOOKUP(MID($F106,CHOOSE(CodeType,W$2,W$2,W$2+2*(V$2-COUNTIF($G106:V106,"~*")),W$3),3),GeneticCode,2,FALSE)</f>
        <v>#N/A</v>
      </c>
      <c r="X106" s="214" t="e">
        <f>VLOOKUP(MID($F106,CHOOSE(CodeType,X$2,X$2,X$2+2*(W$2-COUNTIF($G106:W106,"~*")),X$3),3),GeneticCode,2,FALSE)</f>
        <v>#N/A</v>
      </c>
      <c r="Y106" s="214" t="e">
        <f>VLOOKUP(MID($F106,CHOOSE(CodeType,Y$2,Y$2,Y$2+2*(X$2-COUNTIF($G106:X106,"~*")),Y$3),3),GeneticCode,2,FALSE)</f>
        <v>#N/A</v>
      </c>
      <c r="Z106" s="214" t="e">
        <f>VLOOKUP(MID($F106,CHOOSE(CodeType,Z$2,Z$2,Z$2+2*(Y$2-COUNTIF($G106:Y106,"~*")),Z$3),3),GeneticCode,2,FALSE)</f>
        <v>#N/A</v>
      </c>
      <c r="AA106" s="211" t="e">
        <f>CONCATENATE(G106,H106,I106,J106,K106,L106,M106,N106,O106,P106,Q106,R106,S106,T106,U106,V106,W106,X106,Y106,Z106)</f>
        <v>#N/A</v>
      </c>
      <c r="AB106" s="215" t="e">
        <f t="shared" si="35"/>
        <v>#N/A</v>
      </c>
      <c r="AC106" s="317">
        <f t="shared" si="36"/>
      </c>
      <c r="AD106" s="318"/>
      <c r="AE106" s="3"/>
      <c r="AF106" s="217">
        <f t="shared" si="37"/>
      </c>
      <c r="AG106" s="218">
        <f t="shared" si="38"/>
      </c>
      <c r="AH106" s="218">
        <f t="shared" si="39"/>
      </c>
      <c r="AI106" s="218">
        <f t="shared" si="40"/>
      </c>
      <c r="AJ106" s="219">
        <f t="shared" si="41"/>
      </c>
      <c r="AK106" s="220">
        <f t="shared" si="42"/>
      </c>
      <c r="AL106" s="219">
        <f t="shared" si="43"/>
      </c>
      <c r="AM106" s="319">
        <f t="shared" si="44"/>
      </c>
      <c r="AN106" s="320"/>
      <c r="AP106" s="205"/>
      <c r="AQ106" s="205"/>
    </row>
  </sheetData>
  <sheetProtection sheet="1" objects="1" scenarios="1"/>
  <mergeCells count="203">
    <mergeCell ref="AC105:AD105"/>
    <mergeCell ref="AM105:AN105"/>
    <mergeCell ref="AC106:AD106"/>
    <mergeCell ref="AM106:AN106"/>
    <mergeCell ref="AC103:AD103"/>
    <mergeCell ref="AM103:AN103"/>
    <mergeCell ref="AC104:AD104"/>
    <mergeCell ref="AM104:AN104"/>
    <mergeCell ref="AC101:AD101"/>
    <mergeCell ref="AM101:AN101"/>
    <mergeCell ref="AC102:AD102"/>
    <mergeCell ref="AM102:AN102"/>
    <mergeCell ref="AC99:AD99"/>
    <mergeCell ref="AM99:AN99"/>
    <mergeCell ref="AC100:AD100"/>
    <mergeCell ref="AM100:AN100"/>
    <mergeCell ref="AC97:AD97"/>
    <mergeCell ref="AM97:AN97"/>
    <mergeCell ref="AC98:AD98"/>
    <mergeCell ref="AM98:AN98"/>
    <mergeCell ref="AC95:AD95"/>
    <mergeCell ref="AM95:AN95"/>
    <mergeCell ref="AC96:AD96"/>
    <mergeCell ref="AM96:AN96"/>
    <mergeCell ref="AC93:AD93"/>
    <mergeCell ref="AM93:AN93"/>
    <mergeCell ref="AC94:AD94"/>
    <mergeCell ref="AM94:AN94"/>
    <mergeCell ref="AP1:AW1"/>
    <mergeCell ref="AC91:AD91"/>
    <mergeCell ref="AM91:AN91"/>
    <mergeCell ref="AC92:AD92"/>
    <mergeCell ref="AM92:AN92"/>
    <mergeCell ref="AM8:AN8"/>
    <mergeCell ref="AM9:AN9"/>
    <mergeCell ref="AM10:AN10"/>
    <mergeCell ref="AM11:AN11"/>
    <mergeCell ref="AM12:AN12"/>
    <mergeCell ref="AC16:AD16"/>
    <mergeCell ref="AM16:AN16"/>
    <mergeCell ref="AC17:AD17"/>
    <mergeCell ref="AM17:AN17"/>
    <mergeCell ref="AC18:AD18"/>
    <mergeCell ref="AM18:AN18"/>
    <mergeCell ref="AC19:AD19"/>
    <mergeCell ref="AM19:AN19"/>
    <mergeCell ref="AC20:AD20"/>
    <mergeCell ref="AM20:AN20"/>
    <mergeCell ref="AC21:AD21"/>
    <mergeCell ref="AM21:AN21"/>
    <mergeCell ref="AC22:AD22"/>
    <mergeCell ref="AM22:AN22"/>
    <mergeCell ref="AC23:AD23"/>
    <mergeCell ref="AM23:AN23"/>
    <mergeCell ref="AC24:AD24"/>
    <mergeCell ref="AM24:AN24"/>
    <mergeCell ref="AC25:AD25"/>
    <mergeCell ref="AM25:AN25"/>
    <mergeCell ref="AC26:AD26"/>
    <mergeCell ref="AM26:AN26"/>
    <mergeCell ref="AC27:AD27"/>
    <mergeCell ref="AM27:AN27"/>
    <mergeCell ref="AC28:AD28"/>
    <mergeCell ref="AM28:AN28"/>
    <mergeCell ref="AC29:AD29"/>
    <mergeCell ref="AM29:AN29"/>
    <mergeCell ref="AC30:AD30"/>
    <mergeCell ref="AM30:AN30"/>
    <mergeCell ref="AC31:AD31"/>
    <mergeCell ref="AM31:AN31"/>
    <mergeCell ref="AC32:AD32"/>
    <mergeCell ref="AM32:AN32"/>
    <mergeCell ref="AC33:AD33"/>
    <mergeCell ref="AM33:AN33"/>
    <mergeCell ref="AC34:AD34"/>
    <mergeCell ref="AM34:AN34"/>
    <mergeCell ref="AC35:AD35"/>
    <mergeCell ref="AM35:AN35"/>
    <mergeCell ref="AC36:AD36"/>
    <mergeCell ref="AM36:AN36"/>
    <mergeCell ref="AC37:AD37"/>
    <mergeCell ref="AM37:AN37"/>
    <mergeCell ref="AC38:AD38"/>
    <mergeCell ref="AM38:AN38"/>
    <mergeCell ref="AC39:AD39"/>
    <mergeCell ref="AM39:AN39"/>
    <mergeCell ref="AC40:AD40"/>
    <mergeCell ref="AM40:AN40"/>
    <mergeCell ref="AC41:AD41"/>
    <mergeCell ref="AM41:AN41"/>
    <mergeCell ref="AC42:AD42"/>
    <mergeCell ref="AM42:AN42"/>
    <mergeCell ref="AC43:AD43"/>
    <mergeCell ref="AM43:AN43"/>
    <mergeCell ref="AC44:AD44"/>
    <mergeCell ref="AM44:AN44"/>
    <mergeCell ref="AC45:AD45"/>
    <mergeCell ref="AM45:AN45"/>
    <mergeCell ref="AC46:AD46"/>
    <mergeCell ref="AM46:AN46"/>
    <mergeCell ref="AC47:AD47"/>
    <mergeCell ref="AM47:AN47"/>
    <mergeCell ref="AC48:AD48"/>
    <mergeCell ref="AM48:AN48"/>
    <mergeCell ref="AC49:AD49"/>
    <mergeCell ref="AM49:AN49"/>
    <mergeCell ref="AC50:AD50"/>
    <mergeCell ref="AM50:AN50"/>
    <mergeCell ref="AC51:AD51"/>
    <mergeCell ref="AM51:AN51"/>
    <mergeCell ref="AC52:AD52"/>
    <mergeCell ref="AM52:AN52"/>
    <mergeCell ref="AC53:AD53"/>
    <mergeCell ref="AM53:AN53"/>
    <mergeCell ref="AC54:AD54"/>
    <mergeCell ref="AM54:AN54"/>
    <mergeCell ref="AC55:AD55"/>
    <mergeCell ref="AM55:AN55"/>
    <mergeCell ref="AC56:AD56"/>
    <mergeCell ref="AM56:AN56"/>
    <mergeCell ref="AC57:AD57"/>
    <mergeCell ref="AM57:AN57"/>
    <mergeCell ref="AC58:AD58"/>
    <mergeCell ref="AM58:AN58"/>
    <mergeCell ref="AC59:AD59"/>
    <mergeCell ref="AM59:AN59"/>
    <mergeCell ref="AC60:AD60"/>
    <mergeCell ref="AM60:AN60"/>
    <mergeCell ref="AC61:AD61"/>
    <mergeCell ref="AM61:AN61"/>
    <mergeCell ref="AC62:AD62"/>
    <mergeCell ref="AM62:AN62"/>
    <mergeCell ref="AC63:AD63"/>
    <mergeCell ref="AM63:AN63"/>
    <mergeCell ref="AC64:AD64"/>
    <mergeCell ref="AM64:AN64"/>
    <mergeCell ref="AC65:AD65"/>
    <mergeCell ref="AM65:AN65"/>
    <mergeCell ref="AC66:AD66"/>
    <mergeCell ref="AM66:AN66"/>
    <mergeCell ref="AC67:AD67"/>
    <mergeCell ref="AM67:AN67"/>
    <mergeCell ref="AC68:AD68"/>
    <mergeCell ref="AM68:AN68"/>
    <mergeCell ref="AC69:AD69"/>
    <mergeCell ref="AM69:AN69"/>
    <mergeCell ref="AC70:AD70"/>
    <mergeCell ref="AM70:AN70"/>
    <mergeCell ref="AC71:AD71"/>
    <mergeCell ref="AM71:AN71"/>
    <mergeCell ref="AC72:AD72"/>
    <mergeCell ref="AM72:AN72"/>
    <mergeCell ref="AC73:AD73"/>
    <mergeCell ref="AM73:AN73"/>
    <mergeCell ref="AC74:AD74"/>
    <mergeCell ref="AM74:AN74"/>
    <mergeCell ref="AC75:AD75"/>
    <mergeCell ref="AM75:AN75"/>
    <mergeCell ref="AC76:AD76"/>
    <mergeCell ref="AM76:AN76"/>
    <mergeCell ref="AC77:AD77"/>
    <mergeCell ref="AM77:AN77"/>
    <mergeCell ref="AC78:AD78"/>
    <mergeCell ref="AM78:AN78"/>
    <mergeCell ref="AC79:AD79"/>
    <mergeCell ref="AM79:AN79"/>
    <mergeCell ref="AC83:AD83"/>
    <mergeCell ref="AM83:AN83"/>
    <mergeCell ref="AC80:AD80"/>
    <mergeCell ref="AM80:AN80"/>
    <mergeCell ref="AC81:AD81"/>
    <mergeCell ref="AM81:AN81"/>
    <mergeCell ref="AM82:AN82"/>
    <mergeCell ref="AC82:AD82"/>
    <mergeCell ref="AM89:AN89"/>
    <mergeCell ref="AC86:AD86"/>
    <mergeCell ref="AM86:AN86"/>
    <mergeCell ref="AC87:AD87"/>
    <mergeCell ref="AM87:AN87"/>
    <mergeCell ref="AM88:AN88"/>
    <mergeCell ref="AC88:AD88"/>
    <mergeCell ref="AM13:AN13"/>
    <mergeCell ref="AM14:AN14"/>
    <mergeCell ref="AM15:AN15"/>
    <mergeCell ref="AC90:AD90"/>
    <mergeCell ref="AM90:AN90"/>
    <mergeCell ref="AC84:AD84"/>
    <mergeCell ref="AM84:AN84"/>
    <mergeCell ref="AC85:AD85"/>
    <mergeCell ref="AM85:AN85"/>
    <mergeCell ref="AC89:AD89"/>
    <mergeCell ref="AC6:AD6"/>
    <mergeCell ref="AC7:AD7"/>
    <mergeCell ref="AM6:AN6"/>
    <mergeCell ref="AM7:AN7"/>
    <mergeCell ref="AC8:AD8"/>
    <mergeCell ref="AC9:AD9"/>
    <mergeCell ref="AC10:AD10"/>
    <mergeCell ref="AC11:AD11"/>
    <mergeCell ref="AC12:AD12"/>
    <mergeCell ref="AC13:AD13"/>
    <mergeCell ref="AC14:AD14"/>
    <mergeCell ref="AC15:AD15"/>
  </mergeCells>
  <conditionalFormatting sqref="AC7:AC106">
    <cfRule type="expression" priority="1" dxfId="0" stopIfTrue="1">
      <formula>AND(LEN(AC7)&gt;0,NOT(ISERROR(FIND(UPPER(LEFT(AC7,4)),UPPER(AM7)))))</formula>
    </cfRule>
    <cfRule type="expression" priority="2" dxfId="0" stopIfTrue="1">
      <formula>AND(EXACT(AC7,"no polypeptide"),NOT(ISERROR(FIND("none",AM7))))</formula>
    </cfRule>
  </conditionalFormatting>
  <printOptions/>
  <pageMargins left="0.75" right="0.75" top="1" bottom="1" header="0.5" footer="0.5"/>
  <pageSetup orientation="portrait"/>
  <legacyDrawing r:id="rId1"/>
</worksheet>
</file>

<file path=xl/worksheets/sheet2.xml><?xml version="1.0" encoding="utf-8"?>
<worksheet xmlns="http://schemas.openxmlformats.org/spreadsheetml/2006/main" xmlns:r="http://schemas.openxmlformats.org/officeDocument/2006/relationships">
  <dimension ref="A1:U139"/>
  <sheetViews>
    <sheetView workbookViewId="0" topLeftCell="A1">
      <pane ySplit="7940" topLeftCell="A76" activePane="topLeft" state="split"/>
      <selection pane="topLeft" activeCell="I8" sqref="I8"/>
      <selection pane="bottomLeft" activeCell="L147" sqref="L147"/>
    </sheetView>
  </sheetViews>
  <sheetFormatPr defaultColWidth="11.00390625" defaultRowHeight="12.75"/>
  <cols>
    <col min="1" max="1" width="7.00390625" style="6" customWidth="1"/>
    <col min="2" max="2" width="7.375" style="6" customWidth="1"/>
    <col min="3" max="5" width="8.875" style="6" customWidth="1"/>
    <col min="6" max="6" width="6.375" style="6" customWidth="1"/>
    <col min="7" max="7" width="4.25390625" style="6" customWidth="1"/>
    <col min="8" max="9" width="6.00390625" style="6" customWidth="1"/>
    <col min="10" max="10" width="7.625" style="6" customWidth="1"/>
    <col min="11" max="11" width="6.75390625" style="6" customWidth="1"/>
    <col min="12" max="12" width="7.375" style="6" customWidth="1"/>
    <col min="13" max="16" width="6.125" style="6" customWidth="1"/>
    <col min="17" max="17" width="6.75390625" style="6" customWidth="1"/>
    <col min="18" max="18" width="9.375" style="6" customWidth="1"/>
    <col min="19" max="19" width="6.25390625" style="6" customWidth="1"/>
    <col min="20" max="20" width="8.125" style="6" customWidth="1"/>
    <col min="21" max="16384" width="10.75390625" style="6" customWidth="1"/>
  </cols>
  <sheetData>
    <row r="1" spans="8:11" ht="15.75" customHeight="1">
      <c r="H1" s="5"/>
      <c r="I1" s="5"/>
      <c r="J1" s="5"/>
      <c r="K1" s="5"/>
    </row>
    <row r="2" spans="8:19" ht="15.75" customHeight="1">
      <c r="H2" s="5"/>
      <c r="I2" s="5"/>
      <c r="J2" s="5"/>
      <c r="K2" s="5"/>
      <c r="L2" s="5"/>
      <c r="M2" s="5"/>
      <c r="N2" s="5"/>
      <c r="O2" s="5"/>
      <c r="P2" s="5"/>
      <c r="Q2" s="5"/>
      <c r="R2" s="5"/>
      <c r="S2" s="5"/>
    </row>
    <row r="3" spans="8:16" ht="15.75" customHeight="1">
      <c r="H3" s="7"/>
      <c r="I3" s="5"/>
      <c r="J3" s="7"/>
      <c r="K3" s="7"/>
      <c r="L3" s="7"/>
      <c r="M3" s="7"/>
      <c r="N3" s="7"/>
      <c r="O3" s="7"/>
      <c r="P3" s="7"/>
    </row>
    <row r="4" spans="8:16" ht="15.75" customHeight="1">
      <c r="H4" s="7"/>
      <c r="I4" s="5"/>
      <c r="J4" s="7"/>
      <c r="K4" s="7"/>
      <c r="L4" s="7"/>
      <c r="M4" s="7"/>
      <c r="N4" s="7"/>
      <c r="O4" s="7"/>
      <c r="P4" s="7"/>
    </row>
    <row r="5" spans="8:16" ht="15.75" customHeight="1">
      <c r="H5" s="7"/>
      <c r="I5" s="5"/>
      <c r="J5" s="7"/>
      <c r="K5" s="7"/>
      <c r="L5" s="7"/>
      <c r="M5" s="7"/>
      <c r="N5" s="7"/>
      <c r="O5" s="7"/>
      <c r="P5" s="7"/>
    </row>
    <row r="6" spans="8:16" ht="15.75" customHeight="1">
      <c r="H6" s="7"/>
      <c r="I6" s="7"/>
      <c r="J6" s="7"/>
      <c r="K6" s="7"/>
      <c r="L6" s="7"/>
      <c r="M6" s="7"/>
      <c r="N6" s="7"/>
      <c r="O6" s="7"/>
      <c r="P6" s="7"/>
    </row>
    <row r="7" spans="8:16" ht="15.75" customHeight="1">
      <c r="H7" s="7"/>
      <c r="I7" s="7"/>
      <c r="J7" s="7"/>
      <c r="K7" s="7"/>
      <c r="L7" s="7"/>
      <c r="M7" s="7"/>
      <c r="N7" s="7"/>
      <c r="O7" s="7"/>
      <c r="P7" s="7"/>
    </row>
    <row r="8" spans="8:16" ht="15.75" customHeight="1">
      <c r="H8" s="7"/>
      <c r="I8" s="7"/>
      <c r="J8" s="7"/>
      <c r="K8" s="7"/>
      <c r="L8" s="7"/>
      <c r="M8" s="7"/>
      <c r="N8" s="7"/>
      <c r="O8" s="7"/>
      <c r="P8" s="7"/>
    </row>
    <row r="9" spans="8:16" ht="15.75" customHeight="1">
      <c r="H9" s="7"/>
      <c r="I9" s="7"/>
      <c r="J9" s="7"/>
      <c r="K9" s="7"/>
      <c r="L9" s="7"/>
      <c r="M9" s="7"/>
      <c r="N9" s="7"/>
      <c r="O9" s="7"/>
      <c r="P9" s="7"/>
    </row>
    <row r="10" spans="4:16" ht="15.75" customHeight="1">
      <c r="D10" s="206">
        <v>4</v>
      </c>
      <c r="H10" s="7"/>
      <c r="I10" s="7"/>
      <c r="J10" s="7"/>
      <c r="K10" s="7"/>
      <c r="L10" s="7"/>
      <c r="M10" s="7"/>
      <c r="N10" s="7"/>
      <c r="O10" s="7"/>
      <c r="P10" s="7"/>
    </row>
    <row r="11" spans="8:16" ht="15.75" customHeight="1">
      <c r="H11" s="7"/>
      <c r="I11" s="7"/>
      <c r="J11" s="7"/>
      <c r="K11" s="7"/>
      <c r="L11" s="7"/>
      <c r="M11" s="7"/>
      <c r="N11" s="7"/>
      <c r="O11" s="7"/>
      <c r="P11" s="7"/>
    </row>
    <row r="12" ht="15.75" customHeight="1" thickBot="1"/>
    <row r="13" spans="1:21" ht="15.75" customHeight="1">
      <c r="A13" s="4"/>
      <c r="B13" s="47"/>
      <c r="C13" s="323" t="s">
        <v>116</v>
      </c>
      <c r="D13" s="324"/>
      <c r="F13" s="321" t="s">
        <v>130</v>
      </c>
      <c r="G13" s="325"/>
      <c r="H13" s="325"/>
      <c r="I13" s="58"/>
      <c r="J13" s="321" t="s">
        <v>131</v>
      </c>
      <c r="K13" s="325"/>
      <c r="L13" s="325"/>
      <c r="M13" s="58"/>
      <c r="N13" s="321" t="s">
        <v>132</v>
      </c>
      <c r="O13" s="325"/>
      <c r="P13" s="325"/>
      <c r="Q13" s="227"/>
      <c r="R13" s="57" t="s">
        <v>133</v>
      </c>
      <c r="S13" s="228"/>
      <c r="T13" s="321" t="s">
        <v>134</v>
      </c>
      <c r="U13" s="322"/>
    </row>
    <row r="14" spans="1:21" ht="15.75">
      <c r="A14" s="44" t="s">
        <v>115</v>
      </c>
      <c r="B14" s="48" t="s">
        <v>119</v>
      </c>
      <c r="C14" s="49" t="s">
        <v>117</v>
      </c>
      <c r="D14" s="50" t="s">
        <v>118</v>
      </c>
      <c r="H14" s="7"/>
      <c r="I14" s="7"/>
      <c r="J14" s="60"/>
      <c r="K14" s="60"/>
      <c r="L14" s="60"/>
      <c r="M14" s="7"/>
      <c r="N14" s="60"/>
      <c r="O14" s="60"/>
      <c r="P14" s="60"/>
      <c r="U14" s="57"/>
    </row>
    <row r="15" spans="1:21" ht="15.75">
      <c r="A15" s="45" t="s">
        <v>9</v>
      </c>
      <c r="B15" s="51">
        <f>(9629821*(Random_Seed/Random_Divisor)+0.211327)-INT(9629821*(Random_Seed/Random_Divisor)+0.211327)</f>
        <v>0.8892917633056641</v>
      </c>
      <c r="C15" s="52" t="s">
        <v>10</v>
      </c>
      <c r="D15" s="53" t="s">
        <v>11</v>
      </c>
      <c r="F15" s="61">
        <f aca="true" t="shared" si="0" ref="F15:F22">B15</f>
        <v>0.8892917633056641</v>
      </c>
      <c r="G15" s="62">
        <f aca="true" t="shared" si="1" ref="G15:G22">RANK(F15,F$15:F$78,1)</f>
        <v>20</v>
      </c>
      <c r="H15" s="63" t="str">
        <f>VLOOKUP(G15,AminoAcidList,2)</f>
        <v>Y</v>
      </c>
      <c r="I15" s="59"/>
      <c r="J15" s="229">
        <f>$B15</f>
        <v>0.8892917633056641</v>
      </c>
      <c r="K15" s="127">
        <f>RANK(J15,J$15:J$78,1)</f>
        <v>19</v>
      </c>
      <c r="L15" s="128" t="str">
        <f>VLOOKUP(K15,AminoAcidList,2)</f>
        <v>W</v>
      </c>
      <c r="M15" s="7"/>
      <c r="N15" s="156">
        <f aca="true" t="shared" si="2" ref="N15:N65">IF(ISERROR(VLOOKUP(A15,N$120:N$139,1,FALSE)),"",B15)</f>
      </c>
      <c r="O15" s="157"/>
      <c r="P15" s="158" t="s">
        <v>69</v>
      </c>
      <c r="R15" s="276" t="str">
        <f>VLOOKUP(SMALL($B$15:$B$78,ROW()-14),$B$15:$D$78,3,FALSE)</f>
        <v>W</v>
      </c>
      <c r="T15" s="279" t="str">
        <f>A15</f>
        <v>AAA</v>
      </c>
      <c r="U15" s="280" t="str">
        <f>CHOOSE(CodeType,H15,L15,P15,R15)</f>
        <v>W</v>
      </c>
    </row>
    <row r="16" spans="1:21" ht="15.75">
      <c r="A16" s="45" t="s">
        <v>12</v>
      </c>
      <c r="B16" s="51">
        <f>(9629821*(B15)+0.211327)-INT(9629821*(B15)+0.211327)</f>
        <v>0.7087349127978086</v>
      </c>
      <c r="C16" s="52" t="s">
        <v>13</v>
      </c>
      <c r="D16" s="53" t="s">
        <v>14</v>
      </c>
      <c r="F16" s="64">
        <f t="shared" si="0"/>
        <v>0.7087349127978086</v>
      </c>
      <c r="G16" s="65">
        <f t="shared" si="1"/>
        <v>12</v>
      </c>
      <c r="H16" s="66" t="str">
        <f aca="true" t="shared" si="3" ref="H16:H78">VLOOKUP(G16,AminoAcidList,2)</f>
        <v>N</v>
      </c>
      <c r="I16" s="59"/>
      <c r="J16" s="230">
        <f>$B16</f>
        <v>0.7087349127978086</v>
      </c>
      <c r="K16" s="129">
        <f>RANK(J16,J$15:J$78,1)</f>
        <v>15</v>
      </c>
      <c r="L16" s="69" t="str">
        <f aca="true" t="shared" si="4" ref="L16:L78">VLOOKUP(K16,AminoAcidList,2)</f>
        <v>R</v>
      </c>
      <c r="M16" s="7"/>
      <c r="N16" s="159">
        <f t="shared" si="2"/>
      </c>
      <c r="O16" s="160" t="e">
        <f aca="true" t="shared" si="5" ref="O16:O35">RANK(N16,N$15:N$78,1)</f>
        <v>#VALUE!</v>
      </c>
      <c r="P16" s="148" t="str">
        <f aca="true" t="shared" si="6" ref="P16:P35">IF(ISERROR(O16),"*",VLOOKUP(O16,AminoAcidList,2))</f>
        <v>*</v>
      </c>
      <c r="R16" s="277" t="str">
        <f aca="true" t="shared" si="7" ref="R16:R78">VLOOKUP(SMALL($B$15:$B$78,ROW()-14),$B$15:$D$78,3,FALSE)</f>
        <v>L</v>
      </c>
      <c r="T16" s="281" t="str">
        <f aca="true" t="shared" si="8" ref="T16:T78">A16</f>
        <v>AAC</v>
      </c>
      <c r="U16" s="282" t="str">
        <f aca="true" t="shared" si="9" ref="U16:U78">CHOOSE(CodeType,H16,L16,P16,R16)</f>
        <v>L</v>
      </c>
    </row>
    <row r="17" spans="1:21" ht="15.75">
      <c r="A17" s="45" t="s">
        <v>15</v>
      </c>
      <c r="B17" s="51">
        <f aca="true" t="shared" si="10" ref="B17:B78">(9629821*(B16)+0.211327)-INT(9629821*(B16)+0.211327)</f>
        <v>0.558020506054163</v>
      </c>
      <c r="C17" s="52" t="s">
        <v>10</v>
      </c>
      <c r="D17" s="53" t="s">
        <v>11</v>
      </c>
      <c r="F17" s="67">
        <f t="shared" si="0"/>
        <v>0.558020506054163</v>
      </c>
      <c r="G17" s="68">
        <f t="shared" si="1"/>
        <v>11</v>
      </c>
      <c r="H17" s="69" t="str">
        <f t="shared" si="3"/>
        <v>M</v>
      </c>
      <c r="I17" s="59"/>
      <c r="J17" s="231">
        <f>$B17</f>
        <v>0.558020506054163</v>
      </c>
      <c r="K17" s="130">
        <f>RANK(J17,J$15:J$78,1)</f>
        <v>13</v>
      </c>
      <c r="L17" s="72" t="str">
        <f t="shared" si="4"/>
        <v>P</v>
      </c>
      <c r="M17" s="7"/>
      <c r="N17" s="161">
        <f t="shared" si="2"/>
      </c>
      <c r="O17" s="162" t="e">
        <f t="shared" si="5"/>
        <v>#VALUE!</v>
      </c>
      <c r="P17" s="87" t="str">
        <f t="shared" si="6"/>
        <v>*</v>
      </c>
      <c r="R17" s="277" t="str">
        <f t="shared" si="7"/>
        <v>L</v>
      </c>
      <c r="T17" s="281" t="str">
        <f t="shared" si="8"/>
        <v>AAG</v>
      </c>
      <c r="U17" s="282" t="str">
        <f t="shared" si="9"/>
        <v>L</v>
      </c>
    </row>
    <row r="18" spans="1:21" ht="15.75">
      <c r="A18" s="45" t="s">
        <v>78</v>
      </c>
      <c r="B18" s="51">
        <f t="shared" si="10"/>
        <v>0.7989580053836107</v>
      </c>
      <c r="C18" s="52" t="s">
        <v>13</v>
      </c>
      <c r="D18" s="53" t="s">
        <v>14</v>
      </c>
      <c r="F18" s="70">
        <f t="shared" si="0"/>
        <v>0.7989580053836107</v>
      </c>
      <c r="G18" s="71">
        <f t="shared" si="1"/>
        <v>16</v>
      </c>
      <c r="H18" s="72" t="str">
        <f t="shared" si="3"/>
        <v>S</v>
      </c>
      <c r="I18" s="59"/>
      <c r="J18" s="232">
        <f>$B18</f>
        <v>0.7989580053836107</v>
      </c>
      <c r="K18" s="131">
        <f>RANK(J18,J$15:J$78,1)</f>
        <v>18</v>
      </c>
      <c r="L18" s="78" t="str">
        <f t="shared" si="4"/>
        <v>V</v>
      </c>
      <c r="M18" s="7"/>
      <c r="N18" s="163">
        <f t="shared" si="2"/>
      </c>
      <c r="O18" s="164" t="e">
        <f t="shared" si="5"/>
        <v>#VALUE!</v>
      </c>
      <c r="P18" s="120" t="str">
        <f t="shared" si="6"/>
        <v>*</v>
      </c>
      <c r="R18" s="277" t="str">
        <f t="shared" si="7"/>
        <v>A</v>
      </c>
      <c r="T18" s="281" t="str">
        <f t="shared" si="8"/>
        <v>AAU</v>
      </c>
      <c r="U18" s="282" t="str">
        <f t="shared" si="9"/>
        <v>A</v>
      </c>
    </row>
    <row r="19" spans="1:21" ht="15.75">
      <c r="A19" s="45" t="s">
        <v>16</v>
      </c>
      <c r="B19" s="51">
        <f t="shared" si="10"/>
        <v>0.7896882072091103</v>
      </c>
      <c r="C19" s="52" t="s">
        <v>17</v>
      </c>
      <c r="D19" s="53" t="s">
        <v>18</v>
      </c>
      <c r="F19" s="73">
        <f t="shared" si="0"/>
        <v>0.7896882072091103</v>
      </c>
      <c r="G19" s="74">
        <f t="shared" si="1"/>
        <v>15</v>
      </c>
      <c r="H19" s="75" t="str">
        <f t="shared" si="3"/>
        <v>R</v>
      </c>
      <c r="I19" s="59"/>
      <c r="J19" s="230"/>
      <c r="K19" s="129">
        <f>K$16</f>
        <v>15</v>
      </c>
      <c r="L19" s="69" t="str">
        <f t="shared" si="4"/>
        <v>R</v>
      </c>
      <c r="M19" s="7"/>
      <c r="N19" s="159">
        <f t="shared" si="2"/>
        <v>0.7896882072091103</v>
      </c>
      <c r="O19" s="160">
        <f t="shared" si="5"/>
        <v>17</v>
      </c>
      <c r="P19" s="148" t="str">
        <f t="shared" si="6"/>
        <v>T</v>
      </c>
      <c r="R19" s="277" t="str">
        <f t="shared" si="7"/>
        <v>S</v>
      </c>
      <c r="T19" s="281" t="str">
        <f t="shared" si="8"/>
        <v>ACA</v>
      </c>
      <c r="U19" s="282" t="str">
        <f t="shared" si="9"/>
        <v>S</v>
      </c>
    </row>
    <row r="20" spans="1:21" ht="15.75">
      <c r="A20" s="45" t="s">
        <v>19</v>
      </c>
      <c r="B20" s="51">
        <f t="shared" si="10"/>
        <v>0.29256164096295834</v>
      </c>
      <c r="C20" s="52" t="s">
        <v>17</v>
      </c>
      <c r="D20" s="53" t="s">
        <v>18</v>
      </c>
      <c r="F20" s="76">
        <f t="shared" si="0"/>
        <v>0.29256164096295834</v>
      </c>
      <c r="G20" s="77">
        <f t="shared" si="1"/>
        <v>2</v>
      </c>
      <c r="H20" s="78" t="str">
        <f t="shared" si="3"/>
        <v>C</v>
      </c>
      <c r="I20" s="59"/>
      <c r="J20" s="233">
        <f>$B20</f>
        <v>0.29256164096295834</v>
      </c>
      <c r="K20" s="132">
        <f>RANK(J20,J$15:J$78,1)</f>
        <v>2</v>
      </c>
      <c r="L20" s="133" t="str">
        <f t="shared" si="4"/>
        <v>C</v>
      </c>
      <c r="M20" s="7"/>
      <c r="N20" s="165">
        <f t="shared" si="2"/>
      </c>
      <c r="O20" s="166" t="e">
        <f t="shared" si="5"/>
        <v>#VALUE!</v>
      </c>
      <c r="P20" s="114" t="str">
        <f t="shared" si="6"/>
        <v>*</v>
      </c>
      <c r="R20" s="277" t="str">
        <f t="shared" si="7"/>
        <v>G</v>
      </c>
      <c r="T20" s="281" t="str">
        <f t="shared" si="8"/>
        <v>ACC</v>
      </c>
      <c r="U20" s="282" t="str">
        <f t="shared" si="9"/>
        <v>G</v>
      </c>
    </row>
    <row r="21" spans="1:21" ht="15.75">
      <c r="A21" s="45" t="s">
        <v>20</v>
      </c>
      <c r="B21" s="51">
        <f t="shared" si="10"/>
        <v>0.44526655646041036</v>
      </c>
      <c r="C21" s="52" t="s">
        <v>17</v>
      </c>
      <c r="D21" s="53" t="s">
        <v>18</v>
      </c>
      <c r="F21" s="79">
        <f t="shared" si="0"/>
        <v>0.44526655646041036</v>
      </c>
      <c r="G21" s="80">
        <f t="shared" si="1"/>
        <v>5</v>
      </c>
      <c r="H21" s="81" t="str">
        <f t="shared" si="3"/>
        <v>F</v>
      </c>
      <c r="I21" s="59"/>
      <c r="J21" s="234">
        <f>$B21</f>
        <v>0.44526655646041036</v>
      </c>
      <c r="K21" s="134">
        <f>RANK(J21,J$15:J$78,1)</f>
        <v>7</v>
      </c>
      <c r="L21" s="123" t="str">
        <f t="shared" si="4"/>
        <v>H</v>
      </c>
      <c r="M21" s="7"/>
      <c r="N21" s="167">
        <f t="shared" si="2"/>
      </c>
      <c r="O21" s="168" t="e">
        <f t="shared" si="5"/>
        <v>#VALUE!</v>
      </c>
      <c r="P21" s="102" t="str">
        <f t="shared" si="6"/>
        <v>*</v>
      </c>
      <c r="R21" s="277" t="str">
        <f t="shared" si="7"/>
        <v>H</v>
      </c>
      <c r="T21" s="281" t="str">
        <f t="shared" si="8"/>
        <v>ACG</v>
      </c>
      <c r="U21" s="282" t="str">
        <f t="shared" si="9"/>
        <v>H</v>
      </c>
    </row>
    <row r="22" spans="1:21" ht="15.75">
      <c r="A22" s="45" t="s">
        <v>79</v>
      </c>
      <c r="B22" s="51">
        <f t="shared" si="10"/>
        <v>0.4473271444439888</v>
      </c>
      <c r="C22" s="52" t="s">
        <v>17</v>
      </c>
      <c r="D22" s="53" t="s">
        <v>18</v>
      </c>
      <c r="F22" s="82">
        <f t="shared" si="0"/>
        <v>0.4473271444439888</v>
      </c>
      <c r="G22" s="83">
        <f t="shared" si="1"/>
        <v>6</v>
      </c>
      <c r="H22" s="84" t="str">
        <f t="shared" si="3"/>
        <v>G</v>
      </c>
      <c r="I22" s="59"/>
      <c r="J22" s="235">
        <f>$B22</f>
        <v>0.4473271444439888</v>
      </c>
      <c r="K22" s="135">
        <f>RANK(J22,J$15:J$78,1)</f>
        <v>8</v>
      </c>
      <c r="L22" s="93" t="str">
        <f t="shared" si="4"/>
        <v>I</v>
      </c>
      <c r="M22" s="7"/>
      <c r="N22" s="169">
        <f t="shared" si="2"/>
        <v>0.4473271444439888</v>
      </c>
      <c r="O22" s="170">
        <f t="shared" si="5"/>
        <v>10</v>
      </c>
      <c r="P22" s="152" t="str">
        <f t="shared" si="6"/>
        <v>L</v>
      </c>
      <c r="R22" s="277" t="str">
        <f t="shared" si="7"/>
        <v>A</v>
      </c>
      <c r="T22" s="281" t="str">
        <f t="shared" si="8"/>
        <v>ACU</v>
      </c>
      <c r="U22" s="282" t="str">
        <f t="shared" si="9"/>
        <v>A</v>
      </c>
    </row>
    <row r="23" spans="1:21" ht="15.75">
      <c r="A23" s="45" t="s">
        <v>21</v>
      </c>
      <c r="B23" s="51">
        <f t="shared" si="10"/>
        <v>0.5407637562602758</v>
      </c>
      <c r="C23" s="52" t="s">
        <v>22</v>
      </c>
      <c r="D23" s="53" t="s">
        <v>23</v>
      </c>
      <c r="F23" s="73"/>
      <c r="G23" s="74">
        <f>G19</f>
        <v>15</v>
      </c>
      <c r="H23" s="75" t="str">
        <f t="shared" si="3"/>
        <v>R</v>
      </c>
      <c r="I23" s="59"/>
      <c r="J23" s="231"/>
      <c r="K23" s="130">
        <f>K$17</f>
        <v>13</v>
      </c>
      <c r="L23" s="72" t="str">
        <f t="shared" si="4"/>
        <v>P</v>
      </c>
      <c r="M23" s="7"/>
      <c r="N23" s="161">
        <f t="shared" si="2"/>
        <v>0.5407637562602758</v>
      </c>
      <c r="O23" s="162">
        <f t="shared" si="5"/>
        <v>12</v>
      </c>
      <c r="P23" s="87" t="str">
        <f t="shared" si="6"/>
        <v>N</v>
      </c>
      <c r="R23" s="277" t="str">
        <f t="shared" si="7"/>
        <v>V</v>
      </c>
      <c r="T23" s="281" t="str">
        <f t="shared" si="8"/>
        <v>AGA</v>
      </c>
      <c r="U23" s="282" t="str">
        <f t="shared" si="9"/>
        <v>V</v>
      </c>
    </row>
    <row r="24" spans="1:21" ht="15.75">
      <c r="A24" s="45" t="s">
        <v>24</v>
      </c>
      <c r="B24" s="51">
        <f t="shared" si="10"/>
        <v>0.3874010853469372</v>
      </c>
      <c r="C24" s="52" t="s">
        <v>25</v>
      </c>
      <c r="D24" s="53" t="s">
        <v>26</v>
      </c>
      <c r="F24" s="76"/>
      <c r="G24" s="77">
        <f>G$20</f>
        <v>2</v>
      </c>
      <c r="H24" s="78" t="str">
        <f t="shared" si="3"/>
        <v>C</v>
      </c>
      <c r="I24" s="59"/>
      <c r="J24" s="234"/>
      <c r="K24" s="134">
        <f>K$21</f>
        <v>7</v>
      </c>
      <c r="L24" s="123" t="str">
        <f t="shared" si="4"/>
        <v>H</v>
      </c>
      <c r="M24" s="7"/>
      <c r="N24" s="171">
        <f t="shared" si="2"/>
        <v>0.3874010853469372</v>
      </c>
      <c r="O24" s="172">
        <f t="shared" si="5"/>
        <v>8</v>
      </c>
      <c r="P24" s="123" t="str">
        <f t="shared" si="6"/>
        <v>I</v>
      </c>
      <c r="R24" s="277" t="str">
        <f t="shared" si="7"/>
        <v>*</v>
      </c>
      <c r="T24" s="281" t="str">
        <f t="shared" si="8"/>
        <v>AGC</v>
      </c>
      <c r="U24" s="282" t="str">
        <f t="shared" si="9"/>
        <v>*</v>
      </c>
    </row>
    <row r="25" spans="1:21" ht="15.75">
      <c r="A25" s="45" t="s">
        <v>27</v>
      </c>
      <c r="B25" s="51">
        <f t="shared" si="10"/>
        <v>0.31842372799292207</v>
      </c>
      <c r="C25" s="52" t="s">
        <v>22</v>
      </c>
      <c r="D25" s="53" t="s">
        <v>23</v>
      </c>
      <c r="F25" s="79"/>
      <c r="G25" s="80">
        <f>G$21</f>
        <v>5</v>
      </c>
      <c r="H25" s="81" t="str">
        <f t="shared" si="3"/>
        <v>F</v>
      </c>
      <c r="I25" s="59"/>
      <c r="J25" s="236">
        <f>$B25</f>
        <v>0.31842372799292207</v>
      </c>
      <c r="K25" s="136">
        <f>RANK(J25,J$15:J$78,1)</f>
        <v>4</v>
      </c>
      <c r="L25" s="137" t="str">
        <f t="shared" si="4"/>
        <v>E</v>
      </c>
      <c r="M25" s="7"/>
      <c r="N25" s="173">
        <f t="shared" si="2"/>
        <v>0.31842372799292207</v>
      </c>
      <c r="O25" s="174">
        <f t="shared" si="5"/>
        <v>6</v>
      </c>
      <c r="P25" s="175" t="str">
        <f t="shared" si="6"/>
        <v>G</v>
      </c>
      <c r="R25" s="277" t="str">
        <f t="shared" si="7"/>
        <v>C</v>
      </c>
      <c r="T25" s="281" t="str">
        <f t="shared" si="8"/>
        <v>AGG</v>
      </c>
      <c r="U25" s="282" t="str">
        <f t="shared" si="9"/>
        <v>C</v>
      </c>
    </row>
    <row r="26" spans="1:21" ht="15.75">
      <c r="A26" s="45" t="s">
        <v>80</v>
      </c>
      <c r="B26" s="51">
        <f t="shared" si="10"/>
        <v>0.7140515288338065</v>
      </c>
      <c r="C26" s="52" t="s">
        <v>25</v>
      </c>
      <c r="D26" s="53" t="s">
        <v>26</v>
      </c>
      <c r="F26" s="82"/>
      <c r="G26" s="83">
        <f>G$22</f>
        <v>6</v>
      </c>
      <c r="H26" s="84" t="str">
        <f t="shared" si="3"/>
        <v>G</v>
      </c>
      <c r="I26" s="59"/>
      <c r="J26" s="237">
        <f>$B26</f>
        <v>0.7140515288338065</v>
      </c>
      <c r="K26" s="138">
        <f>RANK(J26,J$15:J$78,1)</f>
        <v>16</v>
      </c>
      <c r="L26" s="102" t="str">
        <f t="shared" si="4"/>
        <v>S</v>
      </c>
      <c r="M26" s="7"/>
      <c r="N26" s="176">
        <f t="shared" si="2"/>
        <v>0.7140515288338065</v>
      </c>
      <c r="O26" s="177">
        <f t="shared" si="5"/>
        <v>16</v>
      </c>
      <c r="P26" s="75" t="str">
        <f t="shared" si="6"/>
        <v>S</v>
      </c>
      <c r="R26" s="277" t="str">
        <f t="shared" si="7"/>
        <v>*</v>
      </c>
      <c r="T26" s="281" t="str">
        <f t="shared" si="8"/>
        <v>AGU</v>
      </c>
      <c r="U26" s="282" t="str">
        <f t="shared" si="9"/>
        <v>*</v>
      </c>
    </row>
    <row r="27" spans="1:21" ht="15.75">
      <c r="A27" s="45" t="s">
        <v>81</v>
      </c>
      <c r="B27" s="51">
        <f t="shared" si="10"/>
        <v>0.6187728950753808</v>
      </c>
      <c r="C27" s="52" t="s">
        <v>28</v>
      </c>
      <c r="D27" s="53" t="s">
        <v>29</v>
      </c>
      <c r="F27" s="85"/>
      <c r="G27" s="86">
        <f>G15</f>
        <v>20</v>
      </c>
      <c r="H27" s="87" t="str">
        <f t="shared" si="3"/>
        <v>Y</v>
      </c>
      <c r="I27" s="59"/>
      <c r="J27" s="232"/>
      <c r="K27" s="131">
        <f>K$18</f>
        <v>18</v>
      </c>
      <c r="L27" s="78" t="str">
        <f t="shared" si="4"/>
        <v>V</v>
      </c>
      <c r="M27" s="7"/>
      <c r="N27" s="163">
        <f t="shared" si="2"/>
        <v>0.6187728950753808</v>
      </c>
      <c r="O27" s="164">
        <f t="shared" si="5"/>
        <v>15</v>
      </c>
      <c r="P27" s="120" t="str">
        <f t="shared" si="6"/>
        <v>R</v>
      </c>
      <c r="R27" s="277" t="str">
        <f t="shared" si="7"/>
        <v>G</v>
      </c>
      <c r="T27" s="281" t="str">
        <f t="shared" si="8"/>
        <v>AUA</v>
      </c>
      <c r="U27" s="282" t="str">
        <f t="shared" si="9"/>
        <v>G</v>
      </c>
    </row>
    <row r="28" spans="1:21" ht="15.75">
      <c r="A28" s="45" t="s">
        <v>82</v>
      </c>
      <c r="B28" s="51">
        <f t="shared" si="10"/>
        <v>0.4305546982213855</v>
      </c>
      <c r="C28" s="52" t="s">
        <v>28</v>
      </c>
      <c r="D28" s="53" t="s">
        <v>29</v>
      </c>
      <c r="F28" s="64"/>
      <c r="G28" s="65">
        <f>G$16</f>
        <v>12</v>
      </c>
      <c r="H28" s="66" t="str">
        <f t="shared" si="3"/>
        <v>N</v>
      </c>
      <c r="I28" s="59"/>
      <c r="J28" s="235"/>
      <c r="K28" s="135">
        <f>K$22</f>
        <v>8</v>
      </c>
      <c r="L28" s="93" t="str">
        <f t="shared" si="4"/>
        <v>I</v>
      </c>
      <c r="M28" s="7"/>
      <c r="N28" s="178">
        <f t="shared" si="2"/>
      </c>
      <c r="O28" s="179" t="e">
        <f t="shared" si="5"/>
        <v>#VALUE!</v>
      </c>
      <c r="P28" s="72" t="str">
        <f t="shared" si="6"/>
        <v>*</v>
      </c>
      <c r="R28" s="277" t="str">
        <f t="shared" si="7"/>
        <v>T</v>
      </c>
      <c r="T28" s="281" t="str">
        <f t="shared" si="8"/>
        <v>AUC</v>
      </c>
      <c r="U28" s="282" t="str">
        <f t="shared" si="9"/>
        <v>T</v>
      </c>
    </row>
    <row r="29" spans="1:21" ht="15.75">
      <c r="A29" s="45" t="s">
        <v>83</v>
      </c>
      <c r="B29" s="51">
        <f t="shared" si="10"/>
        <v>0.8859079605899751</v>
      </c>
      <c r="C29" s="52" t="s">
        <v>30</v>
      </c>
      <c r="D29" s="53" t="s">
        <v>31</v>
      </c>
      <c r="F29" s="67"/>
      <c r="G29" s="68">
        <f>G17</f>
        <v>11</v>
      </c>
      <c r="H29" s="69" t="str">
        <f t="shared" si="3"/>
        <v>M</v>
      </c>
      <c r="I29" s="59"/>
      <c r="J29" s="237"/>
      <c r="K29" s="138">
        <f>K$26</f>
        <v>16</v>
      </c>
      <c r="L29" s="102" t="str">
        <f t="shared" si="4"/>
        <v>S</v>
      </c>
      <c r="M29" s="7"/>
      <c r="N29" s="180">
        <f t="shared" si="2"/>
      </c>
      <c r="O29" s="181" t="e">
        <f t="shared" si="5"/>
        <v>#VALUE!</v>
      </c>
      <c r="P29" s="93" t="str">
        <f t="shared" si="6"/>
        <v>*</v>
      </c>
      <c r="R29" s="277" t="str">
        <f t="shared" si="7"/>
        <v>I</v>
      </c>
      <c r="T29" s="281" t="str">
        <f t="shared" si="8"/>
        <v>AUG</v>
      </c>
      <c r="U29" s="282" t="str">
        <f t="shared" si="9"/>
        <v>I</v>
      </c>
    </row>
    <row r="30" spans="1:21" ht="15.75">
      <c r="A30" s="45" t="s">
        <v>84</v>
      </c>
      <c r="B30" s="51">
        <f t="shared" si="10"/>
        <v>0.294283514842391</v>
      </c>
      <c r="C30" s="52" t="s">
        <v>28</v>
      </c>
      <c r="D30" s="53" t="s">
        <v>29</v>
      </c>
      <c r="F30" s="70"/>
      <c r="G30" s="71">
        <f>G18</f>
        <v>16</v>
      </c>
      <c r="H30" s="72" t="str">
        <f t="shared" si="3"/>
        <v>S</v>
      </c>
      <c r="I30" s="59"/>
      <c r="J30" s="238">
        <f>$B30</f>
        <v>0.294283514842391</v>
      </c>
      <c r="K30" s="139">
        <f>RANK(J30,J$15:J$78,1)</f>
        <v>3</v>
      </c>
      <c r="L30" s="105" t="str">
        <f t="shared" si="4"/>
        <v>D</v>
      </c>
      <c r="M30" s="7"/>
      <c r="N30" s="182">
        <f t="shared" si="2"/>
        <v>0.294283514842391</v>
      </c>
      <c r="O30" s="183">
        <f t="shared" si="5"/>
        <v>5</v>
      </c>
      <c r="P30" s="184" t="str">
        <f t="shared" si="6"/>
        <v>F</v>
      </c>
      <c r="R30" s="277" t="str">
        <f t="shared" si="7"/>
        <v>R</v>
      </c>
      <c r="T30" s="281" t="str">
        <f t="shared" si="8"/>
        <v>AUU</v>
      </c>
      <c r="U30" s="282" t="str">
        <f t="shared" si="9"/>
        <v>R</v>
      </c>
    </row>
    <row r="31" spans="1:21" ht="15.75">
      <c r="A31" s="45" t="s">
        <v>32</v>
      </c>
      <c r="B31" s="51">
        <f t="shared" si="10"/>
        <v>0.7825100687332451</v>
      </c>
      <c r="C31" s="52" t="s">
        <v>33</v>
      </c>
      <c r="D31" s="53" t="s">
        <v>34</v>
      </c>
      <c r="F31" s="64"/>
      <c r="G31" s="65">
        <f>G$16</f>
        <v>12</v>
      </c>
      <c r="H31" s="66" t="str">
        <f t="shared" si="3"/>
        <v>N</v>
      </c>
      <c r="I31" s="59"/>
      <c r="J31" s="230"/>
      <c r="K31" s="129">
        <f>K$16</f>
        <v>15</v>
      </c>
      <c r="L31" s="69" t="str">
        <f t="shared" si="4"/>
        <v>R</v>
      </c>
      <c r="M31" s="7"/>
      <c r="N31" s="159">
        <f t="shared" si="2"/>
      </c>
      <c r="O31" s="160" t="e">
        <f t="shared" si="5"/>
        <v>#VALUE!</v>
      </c>
      <c r="P31" s="148" t="str">
        <f t="shared" si="6"/>
        <v>*</v>
      </c>
      <c r="R31" s="277" t="str">
        <f t="shared" si="7"/>
        <v>L</v>
      </c>
      <c r="T31" s="281" t="str">
        <f t="shared" si="8"/>
        <v>CAA</v>
      </c>
      <c r="U31" s="282" t="str">
        <f t="shared" si="9"/>
        <v>L</v>
      </c>
    </row>
    <row r="32" spans="1:21" ht="15.75">
      <c r="A32" s="45" t="s">
        <v>35</v>
      </c>
      <c r="B32" s="51">
        <f t="shared" si="10"/>
        <v>0.10392584651708603</v>
      </c>
      <c r="C32" s="52" t="s">
        <v>36</v>
      </c>
      <c r="D32" s="53" t="s">
        <v>37</v>
      </c>
      <c r="F32" s="88">
        <f>B32</f>
        <v>0.10392584651708603</v>
      </c>
      <c r="G32" s="89">
        <f>RANK(F32,F$15:F$78,1)</f>
        <v>1</v>
      </c>
      <c r="H32" s="90" t="str">
        <f t="shared" si="3"/>
        <v>A</v>
      </c>
      <c r="I32" s="59"/>
      <c r="J32" s="233"/>
      <c r="K32" s="132">
        <f>K$20</f>
        <v>2</v>
      </c>
      <c r="L32" s="133" t="str">
        <f t="shared" si="4"/>
        <v>C</v>
      </c>
      <c r="M32" s="7"/>
      <c r="N32" s="165">
        <f t="shared" si="2"/>
      </c>
      <c r="O32" s="166" t="e">
        <f t="shared" si="5"/>
        <v>#VALUE!</v>
      </c>
      <c r="P32" s="114" t="str">
        <f t="shared" si="6"/>
        <v>*</v>
      </c>
      <c r="R32" s="277" t="str">
        <f t="shared" si="7"/>
        <v>R</v>
      </c>
      <c r="T32" s="281" t="str">
        <f t="shared" si="8"/>
        <v>CAC</v>
      </c>
      <c r="U32" s="282" t="str">
        <f t="shared" si="9"/>
        <v>R</v>
      </c>
    </row>
    <row r="33" spans="1:21" ht="15.75">
      <c r="A33" s="45" t="s">
        <v>38</v>
      </c>
      <c r="B33" s="51">
        <f t="shared" si="10"/>
        <v>0.5105600119568408</v>
      </c>
      <c r="C33" s="52" t="s">
        <v>33</v>
      </c>
      <c r="D33" s="53" t="s">
        <v>34</v>
      </c>
      <c r="F33" s="91">
        <f>B33</f>
        <v>0.5105600119568408</v>
      </c>
      <c r="G33" s="92">
        <f>RANK(F33,F$15:F$78,1)</f>
        <v>9</v>
      </c>
      <c r="H33" s="93" t="str">
        <f t="shared" si="3"/>
        <v>K</v>
      </c>
      <c r="I33" s="59"/>
      <c r="J33" s="234"/>
      <c r="K33" s="134">
        <f>K$21</f>
        <v>7</v>
      </c>
      <c r="L33" s="123" t="str">
        <f t="shared" si="4"/>
        <v>H</v>
      </c>
      <c r="M33" s="7"/>
      <c r="N33" s="171">
        <f t="shared" si="2"/>
      </c>
      <c r="O33" s="172" t="e">
        <f t="shared" si="5"/>
        <v>#VALUE!</v>
      </c>
      <c r="P33" s="123" t="str">
        <f t="shared" si="6"/>
        <v>*</v>
      </c>
      <c r="R33" s="277" t="str">
        <f t="shared" si="7"/>
        <v>D</v>
      </c>
      <c r="T33" s="281" t="str">
        <f t="shared" si="8"/>
        <v>CAG</v>
      </c>
      <c r="U33" s="282" t="str">
        <f t="shared" si="9"/>
        <v>D</v>
      </c>
    </row>
    <row r="34" spans="1:21" ht="15.75">
      <c r="A34" s="45" t="s">
        <v>85</v>
      </c>
      <c r="B34" s="51">
        <f t="shared" si="10"/>
        <v>0.7362292353063822</v>
      </c>
      <c r="C34" s="52" t="s">
        <v>36</v>
      </c>
      <c r="D34" s="53" t="s">
        <v>37</v>
      </c>
      <c r="F34" s="94">
        <f>B34</f>
        <v>0.7362292353063822</v>
      </c>
      <c r="G34" s="95">
        <f>RANK(F34,F$15:F$78,1)</f>
        <v>13</v>
      </c>
      <c r="H34" s="96" t="str">
        <f t="shared" si="3"/>
        <v>P</v>
      </c>
      <c r="I34" s="59"/>
      <c r="J34" s="235"/>
      <c r="K34" s="135">
        <f>K$22</f>
        <v>8</v>
      </c>
      <c r="L34" s="93" t="str">
        <f t="shared" si="4"/>
        <v>I</v>
      </c>
      <c r="M34" s="7"/>
      <c r="N34" s="178">
        <f t="shared" si="2"/>
      </c>
      <c r="O34" s="179" t="e">
        <f t="shared" si="5"/>
        <v>#VALUE!</v>
      </c>
      <c r="P34" s="72" t="str">
        <f t="shared" si="6"/>
        <v>*</v>
      </c>
      <c r="R34" s="277" t="str">
        <f t="shared" si="7"/>
        <v>D</v>
      </c>
      <c r="T34" s="281" t="str">
        <f t="shared" si="8"/>
        <v>CAU</v>
      </c>
      <c r="U34" s="282" t="str">
        <f t="shared" si="9"/>
        <v>D</v>
      </c>
    </row>
    <row r="35" spans="1:21" ht="15.75">
      <c r="A35" s="45" t="s">
        <v>39</v>
      </c>
      <c r="B35" s="51">
        <f t="shared" si="10"/>
        <v>0.962294340133667</v>
      </c>
      <c r="C35" s="52" t="s">
        <v>40</v>
      </c>
      <c r="D35" s="53" t="s">
        <v>41</v>
      </c>
      <c r="F35" s="76"/>
      <c r="G35" s="77">
        <f>G$20</f>
        <v>2</v>
      </c>
      <c r="H35" s="78" t="str">
        <f t="shared" si="3"/>
        <v>C</v>
      </c>
      <c r="I35" s="59"/>
      <c r="J35" s="233"/>
      <c r="K35" s="132">
        <f>K$20</f>
        <v>2</v>
      </c>
      <c r="L35" s="133" t="str">
        <f t="shared" si="4"/>
        <v>C</v>
      </c>
      <c r="M35" s="7"/>
      <c r="N35" s="165">
        <f t="shared" si="2"/>
        <v>0.962294340133667</v>
      </c>
      <c r="O35" s="166">
        <f t="shared" si="5"/>
        <v>20</v>
      </c>
      <c r="P35" s="114" t="str">
        <f t="shared" si="6"/>
        <v>Y</v>
      </c>
      <c r="R35" s="277" t="str">
        <f t="shared" si="7"/>
        <v>S</v>
      </c>
      <c r="T35" s="281" t="str">
        <f t="shared" si="8"/>
        <v>CCA</v>
      </c>
      <c r="U35" s="282" t="str">
        <f t="shared" si="9"/>
        <v>S</v>
      </c>
    </row>
    <row r="36" spans="1:21" ht="15.75">
      <c r="A36" s="45" t="s">
        <v>42</v>
      </c>
      <c r="B36" s="51">
        <f t="shared" si="10"/>
        <v>0.45612732879817486</v>
      </c>
      <c r="C36" s="52" t="s">
        <v>40</v>
      </c>
      <c r="D36" s="53" t="s">
        <v>41</v>
      </c>
      <c r="F36" s="97">
        <f>B36</f>
        <v>0.45612732879817486</v>
      </c>
      <c r="G36" s="98">
        <f>RANK(F36,F$15:F$78,1)</f>
        <v>7</v>
      </c>
      <c r="H36" s="99" t="str">
        <f t="shared" si="3"/>
        <v>H</v>
      </c>
      <c r="I36" s="59"/>
      <c r="J36" s="239">
        <f>$B36</f>
        <v>0.45612732879817486</v>
      </c>
      <c r="K36" s="140">
        <f>RANK(J36,J$15:J$78,1)</f>
        <v>9</v>
      </c>
      <c r="L36" s="90" t="str">
        <f t="shared" si="4"/>
        <v>K</v>
      </c>
      <c r="M36" s="7"/>
      <c r="N36" s="185">
        <f t="shared" si="2"/>
      </c>
      <c r="O36" s="186"/>
      <c r="P36" s="187" t="s">
        <v>69</v>
      </c>
      <c r="R36" s="277" t="str">
        <f t="shared" si="7"/>
        <v>A</v>
      </c>
      <c r="T36" s="281" t="str">
        <f t="shared" si="8"/>
        <v>CCC</v>
      </c>
      <c r="U36" s="282" t="str">
        <f t="shared" si="9"/>
        <v>A</v>
      </c>
    </row>
    <row r="37" spans="1:21" ht="15.75">
      <c r="A37" s="45" t="s">
        <v>43</v>
      </c>
      <c r="B37" s="51">
        <f t="shared" si="10"/>
        <v>0.7408615685999393</v>
      </c>
      <c r="C37" s="52" t="s">
        <v>40</v>
      </c>
      <c r="D37" s="53" t="s">
        <v>41</v>
      </c>
      <c r="F37" s="100">
        <f>B37</f>
        <v>0.7408615685999393</v>
      </c>
      <c r="G37" s="101">
        <f>RANK(F37,F$15:F$78,1)</f>
        <v>14</v>
      </c>
      <c r="H37" s="102" t="str">
        <f t="shared" si="3"/>
        <v>Q</v>
      </c>
      <c r="I37" s="59"/>
      <c r="J37" s="240">
        <f>$B37</f>
        <v>0.7408615685999393</v>
      </c>
      <c r="K37" s="141">
        <f>RANK(J37,J$15:J$78,1)</f>
        <v>17</v>
      </c>
      <c r="L37" s="142" t="str">
        <f t="shared" si="4"/>
        <v>T</v>
      </c>
      <c r="M37" s="7"/>
      <c r="N37" s="178">
        <f t="shared" si="2"/>
      </c>
      <c r="O37" s="179" t="e">
        <f aca="true" t="shared" si="11" ref="O37:O56">RANK(N37,N$15:N$78,1)</f>
        <v>#VALUE!</v>
      </c>
      <c r="P37" s="72" t="str">
        <f aca="true" t="shared" si="12" ref="P37:P56">IF(ISERROR(O37),"*",VLOOKUP(O37,AminoAcidList,2))</f>
        <v>*</v>
      </c>
      <c r="R37" s="277" t="str">
        <f t="shared" si="7"/>
        <v>S</v>
      </c>
      <c r="T37" s="281" t="str">
        <f t="shared" si="8"/>
        <v>CCG</v>
      </c>
      <c r="U37" s="282" t="str">
        <f t="shared" si="9"/>
        <v>S</v>
      </c>
    </row>
    <row r="38" spans="1:21" ht="15.75">
      <c r="A38" s="45" t="s">
        <v>86</v>
      </c>
      <c r="B38" s="51">
        <f t="shared" si="10"/>
        <v>0.5027236361056566</v>
      </c>
      <c r="C38" s="52" t="s">
        <v>40</v>
      </c>
      <c r="D38" s="53" t="s">
        <v>41</v>
      </c>
      <c r="F38" s="103">
        <f>B38</f>
        <v>0.5027236361056566</v>
      </c>
      <c r="G38" s="104">
        <f>RANK(F38,F$15:F$78,1)</f>
        <v>8</v>
      </c>
      <c r="H38" s="105" t="str">
        <f t="shared" si="3"/>
        <v>I</v>
      </c>
      <c r="I38" s="59"/>
      <c r="J38" s="241">
        <f>$B38</f>
        <v>0.5027236361056566</v>
      </c>
      <c r="K38" s="143">
        <f>RANK(J38,J$15:J$78,1)</f>
        <v>11</v>
      </c>
      <c r="L38" s="144" t="str">
        <f t="shared" si="4"/>
        <v>M</v>
      </c>
      <c r="M38" s="7"/>
      <c r="N38" s="188">
        <f t="shared" si="2"/>
        <v>0.5027236361056566</v>
      </c>
      <c r="O38" s="189">
        <f t="shared" si="11"/>
        <v>11</v>
      </c>
      <c r="P38" s="190" t="str">
        <f t="shared" si="12"/>
        <v>M</v>
      </c>
      <c r="R38" s="277" t="str">
        <f t="shared" si="7"/>
        <v>F</v>
      </c>
      <c r="T38" s="281" t="str">
        <f t="shared" si="8"/>
        <v>CCU</v>
      </c>
      <c r="U38" s="282" t="str">
        <f t="shared" si="9"/>
        <v>F</v>
      </c>
    </row>
    <row r="39" spans="1:21" ht="15.75">
      <c r="A39" s="45" t="s">
        <v>44</v>
      </c>
      <c r="B39" s="51">
        <f t="shared" si="10"/>
        <v>0.8394936099648476</v>
      </c>
      <c r="C39" s="52" t="s">
        <v>22</v>
      </c>
      <c r="D39" s="53" t="s">
        <v>23</v>
      </c>
      <c r="F39" s="76"/>
      <c r="G39" s="77">
        <f>G$20</f>
        <v>2</v>
      </c>
      <c r="H39" s="78" t="str">
        <f t="shared" si="3"/>
        <v>C</v>
      </c>
      <c r="I39" s="59"/>
      <c r="J39" s="234"/>
      <c r="K39" s="134">
        <f>K$21</f>
        <v>7</v>
      </c>
      <c r="L39" s="123" t="str">
        <f t="shared" si="4"/>
        <v>H</v>
      </c>
      <c r="M39" s="7"/>
      <c r="N39" s="167">
        <f t="shared" si="2"/>
        <v>0.8394936099648476</v>
      </c>
      <c r="O39" s="168">
        <f t="shared" si="11"/>
        <v>18</v>
      </c>
      <c r="P39" s="102" t="str">
        <f t="shared" si="12"/>
        <v>V</v>
      </c>
      <c r="R39" s="277" t="str">
        <f t="shared" si="7"/>
        <v>R</v>
      </c>
      <c r="T39" s="281" t="str">
        <f t="shared" si="8"/>
        <v>CGA</v>
      </c>
      <c r="U39" s="282" t="str">
        <f t="shared" si="9"/>
        <v>R</v>
      </c>
    </row>
    <row r="40" spans="1:21" ht="15.75">
      <c r="A40" s="45" t="s">
        <v>45</v>
      </c>
      <c r="B40" s="51">
        <f t="shared" si="10"/>
        <v>0.4059322979301214</v>
      </c>
      <c r="C40" s="52" t="s">
        <v>22</v>
      </c>
      <c r="D40" s="53" t="s">
        <v>23</v>
      </c>
      <c r="F40" s="97"/>
      <c r="G40" s="98">
        <f>G36</f>
        <v>7</v>
      </c>
      <c r="H40" s="99" t="str">
        <f t="shared" si="3"/>
        <v>H</v>
      </c>
      <c r="I40" s="59"/>
      <c r="J40" s="240"/>
      <c r="K40" s="141">
        <f>K$37</f>
        <v>17</v>
      </c>
      <c r="L40" s="142" t="str">
        <f t="shared" si="4"/>
        <v>T</v>
      </c>
      <c r="M40" s="7"/>
      <c r="N40" s="178">
        <f t="shared" si="2"/>
        <v>0.4059322979301214</v>
      </c>
      <c r="O40" s="179">
        <f t="shared" si="11"/>
        <v>9</v>
      </c>
      <c r="P40" s="72" t="str">
        <f t="shared" si="12"/>
        <v>K</v>
      </c>
      <c r="R40" s="277" t="str">
        <f t="shared" si="7"/>
        <v>I</v>
      </c>
      <c r="T40" s="281" t="str">
        <f t="shared" si="8"/>
        <v>CGC</v>
      </c>
      <c r="U40" s="282" t="str">
        <f t="shared" si="9"/>
        <v>I</v>
      </c>
    </row>
    <row r="41" spans="1:21" ht="15.75">
      <c r="A41" s="45" t="s">
        <v>46</v>
      </c>
      <c r="B41" s="51">
        <f t="shared" si="10"/>
        <v>0.5785127398557961</v>
      </c>
      <c r="C41" s="52" t="s">
        <v>22</v>
      </c>
      <c r="D41" s="53" t="s">
        <v>23</v>
      </c>
      <c r="F41" s="100"/>
      <c r="G41" s="101">
        <f>G$37</f>
        <v>14</v>
      </c>
      <c r="H41" s="102" t="str">
        <f t="shared" si="3"/>
        <v>Q</v>
      </c>
      <c r="I41" s="59"/>
      <c r="J41" s="242">
        <f>$B41</f>
        <v>0.5785127398557961</v>
      </c>
      <c r="K41" s="145">
        <f>RANK(J41,J$15:J$78,1)</f>
        <v>14</v>
      </c>
      <c r="L41" s="146" t="str">
        <f t="shared" si="4"/>
        <v>Q</v>
      </c>
      <c r="M41" s="7"/>
      <c r="N41" s="191">
        <f t="shared" si="2"/>
        <v>0.5785127398557961</v>
      </c>
      <c r="O41" s="192">
        <f t="shared" si="11"/>
        <v>14</v>
      </c>
      <c r="P41" s="117" t="str">
        <f t="shared" si="12"/>
        <v>Q</v>
      </c>
      <c r="R41" s="277" t="str">
        <f t="shared" si="7"/>
        <v>T</v>
      </c>
      <c r="T41" s="281" t="str">
        <f t="shared" si="8"/>
        <v>CGG</v>
      </c>
      <c r="U41" s="282" t="str">
        <f t="shared" si="9"/>
        <v>T</v>
      </c>
    </row>
    <row r="42" spans="1:21" ht="15.75">
      <c r="A42" s="45" t="s">
        <v>87</v>
      </c>
      <c r="B42" s="51">
        <f t="shared" si="10"/>
        <v>0.3423578813672066</v>
      </c>
      <c r="C42" s="52" t="s">
        <v>22</v>
      </c>
      <c r="D42" s="53" t="s">
        <v>23</v>
      </c>
      <c r="F42" s="103"/>
      <c r="G42" s="104">
        <f>G$38</f>
        <v>8</v>
      </c>
      <c r="H42" s="105" t="str">
        <f t="shared" si="3"/>
        <v>I</v>
      </c>
      <c r="I42" s="59"/>
      <c r="J42" s="243">
        <f>$B42</f>
        <v>0.3423578813672066</v>
      </c>
      <c r="K42" s="147">
        <f>RANK(J42,J$15:J$78,1)</f>
        <v>5</v>
      </c>
      <c r="L42" s="148" t="str">
        <f t="shared" si="4"/>
        <v>F</v>
      </c>
      <c r="M42" s="7"/>
      <c r="N42" s="193">
        <f t="shared" si="2"/>
        <v>0.3423578813672066</v>
      </c>
      <c r="O42" s="194">
        <f t="shared" si="11"/>
        <v>7</v>
      </c>
      <c r="P42" s="84" t="str">
        <f t="shared" si="12"/>
        <v>H</v>
      </c>
      <c r="R42" s="277" t="str">
        <f t="shared" si="7"/>
        <v>T</v>
      </c>
      <c r="T42" s="281" t="str">
        <f t="shared" si="8"/>
        <v>CGU</v>
      </c>
      <c r="U42" s="282" t="str">
        <f t="shared" si="9"/>
        <v>T</v>
      </c>
    </row>
    <row r="43" spans="1:21" ht="15.75">
      <c r="A43" s="45" t="s">
        <v>88</v>
      </c>
      <c r="B43" s="51">
        <f t="shared" si="10"/>
        <v>0.3268324346281588</v>
      </c>
      <c r="C43" s="52" t="s">
        <v>47</v>
      </c>
      <c r="D43" s="53" t="s">
        <v>48</v>
      </c>
      <c r="F43" s="64"/>
      <c r="G43" s="65">
        <f>G$16</f>
        <v>12</v>
      </c>
      <c r="H43" s="66" t="str">
        <f t="shared" si="3"/>
        <v>N</v>
      </c>
      <c r="I43" s="59"/>
      <c r="J43" s="235"/>
      <c r="K43" s="135">
        <f>K$22</f>
        <v>8</v>
      </c>
      <c r="L43" s="93" t="str">
        <f t="shared" si="4"/>
        <v>I</v>
      </c>
      <c r="M43" s="7"/>
      <c r="N43" s="169">
        <f t="shared" si="2"/>
      </c>
      <c r="O43" s="170" t="e">
        <f t="shared" si="11"/>
        <v>#VALUE!</v>
      </c>
      <c r="P43" s="152" t="str">
        <f t="shared" si="12"/>
        <v>*</v>
      </c>
      <c r="R43" s="277" t="str">
        <f t="shared" si="7"/>
        <v>P</v>
      </c>
      <c r="T43" s="281" t="str">
        <f t="shared" si="8"/>
        <v>CUA</v>
      </c>
      <c r="U43" s="282" t="str">
        <f t="shared" si="9"/>
        <v>P</v>
      </c>
    </row>
    <row r="44" spans="1:21" ht="15.75">
      <c r="A44" s="45" t="s">
        <v>89</v>
      </c>
      <c r="B44" s="51">
        <f t="shared" si="10"/>
        <v>0.05379037093371153</v>
      </c>
      <c r="C44" s="52" t="s">
        <v>47</v>
      </c>
      <c r="D44" s="53" t="s">
        <v>48</v>
      </c>
      <c r="F44" s="88"/>
      <c r="G44" s="89">
        <f>G32</f>
        <v>1</v>
      </c>
      <c r="H44" s="90" t="str">
        <f t="shared" si="3"/>
        <v>A</v>
      </c>
      <c r="I44" s="59"/>
      <c r="J44" s="241"/>
      <c r="K44" s="143">
        <f>K$38</f>
        <v>11</v>
      </c>
      <c r="L44" s="144" t="str">
        <f t="shared" si="4"/>
        <v>M</v>
      </c>
      <c r="M44" s="7"/>
      <c r="N44" s="188">
        <f t="shared" si="2"/>
      </c>
      <c r="O44" s="189" t="e">
        <f t="shared" si="11"/>
        <v>#VALUE!</v>
      </c>
      <c r="P44" s="190" t="str">
        <f t="shared" si="12"/>
        <v>*</v>
      </c>
      <c r="R44" s="277" t="str">
        <f t="shared" si="7"/>
        <v>V</v>
      </c>
      <c r="T44" s="281" t="str">
        <f t="shared" si="8"/>
        <v>CUC</v>
      </c>
      <c r="U44" s="282" t="str">
        <f t="shared" si="9"/>
        <v>V</v>
      </c>
    </row>
    <row r="45" spans="1:21" ht="15.75">
      <c r="A45" s="45" t="s">
        <v>90</v>
      </c>
      <c r="B45" s="51">
        <f t="shared" si="10"/>
        <v>0.8549422448850237</v>
      </c>
      <c r="C45" s="52" t="s">
        <v>47</v>
      </c>
      <c r="D45" s="53" t="s">
        <v>48</v>
      </c>
      <c r="F45" s="91"/>
      <c r="G45" s="92">
        <f>G$33</f>
        <v>9</v>
      </c>
      <c r="H45" s="93" t="str">
        <f t="shared" si="3"/>
        <v>K</v>
      </c>
      <c r="I45" s="59"/>
      <c r="J45" s="243"/>
      <c r="K45" s="147">
        <f>K$42</f>
        <v>5</v>
      </c>
      <c r="L45" s="148" t="str">
        <f t="shared" si="4"/>
        <v>F</v>
      </c>
      <c r="M45" s="7"/>
      <c r="N45" s="195">
        <f t="shared" si="2"/>
      </c>
      <c r="O45" s="196" t="e">
        <f t="shared" si="11"/>
        <v>#VALUE!</v>
      </c>
      <c r="P45" s="96" t="str">
        <f t="shared" si="12"/>
        <v>*</v>
      </c>
      <c r="R45" s="277" t="str">
        <f t="shared" si="7"/>
        <v>P</v>
      </c>
      <c r="T45" s="281" t="str">
        <f t="shared" si="8"/>
        <v>CUG</v>
      </c>
      <c r="U45" s="282" t="str">
        <f t="shared" si="9"/>
        <v>P</v>
      </c>
    </row>
    <row r="46" spans="1:21" ht="15.75">
      <c r="A46" s="45" t="s">
        <v>91</v>
      </c>
      <c r="B46" s="51">
        <f t="shared" si="10"/>
        <v>0.9949079435318708</v>
      </c>
      <c r="C46" s="52" t="s">
        <v>47</v>
      </c>
      <c r="D46" s="53" t="s">
        <v>48</v>
      </c>
      <c r="F46" s="94"/>
      <c r="G46" s="95">
        <f>G$34</f>
        <v>13</v>
      </c>
      <c r="H46" s="96" t="str">
        <f t="shared" si="3"/>
        <v>P</v>
      </c>
      <c r="I46" s="59"/>
      <c r="J46" s="244">
        <f>$B46</f>
        <v>0.9949079435318708</v>
      </c>
      <c r="K46" s="149">
        <f>RANK(J46,J$15:J$78,1)</f>
        <v>20</v>
      </c>
      <c r="L46" s="87" t="str">
        <f t="shared" si="4"/>
        <v>Y</v>
      </c>
      <c r="M46" s="7"/>
      <c r="N46" s="197">
        <f t="shared" si="2"/>
      </c>
      <c r="O46" s="198" t="e">
        <f t="shared" si="11"/>
        <v>#VALUE!</v>
      </c>
      <c r="P46" s="78" t="str">
        <f t="shared" si="12"/>
        <v>*</v>
      </c>
      <c r="R46" s="277" t="str">
        <f t="shared" si="7"/>
        <v>Q</v>
      </c>
      <c r="T46" s="281" t="str">
        <f t="shared" si="8"/>
        <v>CUU</v>
      </c>
      <c r="U46" s="282" t="str">
        <f t="shared" si="9"/>
        <v>Q</v>
      </c>
    </row>
    <row r="47" spans="1:21" ht="15.75">
      <c r="A47" s="45" t="s">
        <v>49</v>
      </c>
      <c r="B47" s="51">
        <f t="shared" si="10"/>
        <v>0.6190170235931873</v>
      </c>
      <c r="C47" s="52" t="s">
        <v>50</v>
      </c>
      <c r="D47" s="53" t="s">
        <v>51</v>
      </c>
      <c r="F47" s="67"/>
      <c r="G47" s="68">
        <f>G17</f>
        <v>11</v>
      </c>
      <c r="H47" s="69" t="str">
        <f t="shared" si="3"/>
        <v>M</v>
      </c>
      <c r="I47" s="59"/>
      <c r="J47" s="231"/>
      <c r="K47" s="130">
        <f>K$17</f>
        <v>13</v>
      </c>
      <c r="L47" s="72" t="str">
        <f t="shared" si="4"/>
        <v>P</v>
      </c>
      <c r="M47" s="7"/>
      <c r="N47" s="161">
        <f t="shared" si="2"/>
      </c>
      <c r="O47" s="162" t="e">
        <f t="shared" si="11"/>
        <v>#VALUE!</v>
      </c>
      <c r="P47" s="87" t="str">
        <f t="shared" si="12"/>
        <v>*</v>
      </c>
      <c r="R47" s="277" t="str">
        <f t="shared" si="7"/>
        <v>G</v>
      </c>
      <c r="T47" s="281" t="str">
        <f t="shared" si="8"/>
        <v>GAA</v>
      </c>
      <c r="U47" s="282" t="str">
        <f t="shared" si="9"/>
        <v>G</v>
      </c>
    </row>
    <row r="48" spans="1:21" ht="15.75">
      <c r="A48" s="45" t="s">
        <v>52</v>
      </c>
      <c r="B48" s="51">
        <f t="shared" si="10"/>
        <v>0.34448217041790485</v>
      </c>
      <c r="C48" s="52" t="s">
        <v>53</v>
      </c>
      <c r="D48" s="53" t="s">
        <v>54</v>
      </c>
      <c r="F48" s="91"/>
      <c r="G48" s="92">
        <f>G$33</f>
        <v>9</v>
      </c>
      <c r="H48" s="93" t="str">
        <f t="shared" si="3"/>
        <v>K</v>
      </c>
      <c r="I48" s="59"/>
      <c r="J48" s="234"/>
      <c r="K48" s="134">
        <f>K$21</f>
        <v>7</v>
      </c>
      <c r="L48" s="123" t="str">
        <f t="shared" si="4"/>
        <v>H</v>
      </c>
      <c r="M48" s="7"/>
      <c r="N48" s="167">
        <f t="shared" si="2"/>
      </c>
      <c r="O48" s="168" t="e">
        <f t="shared" si="11"/>
        <v>#VALUE!</v>
      </c>
      <c r="P48" s="102" t="str">
        <f t="shared" si="12"/>
        <v>*</v>
      </c>
      <c r="R48" s="277" t="str">
        <f t="shared" si="7"/>
        <v>R</v>
      </c>
      <c r="T48" s="281" t="str">
        <f t="shared" si="8"/>
        <v>GAC</v>
      </c>
      <c r="U48" s="282" t="str">
        <f t="shared" si="9"/>
        <v>R</v>
      </c>
    </row>
    <row r="49" spans="1:21" ht="15.75">
      <c r="A49" s="45" t="s">
        <v>55</v>
      </c>
      <c r="B49" s="51">
        <f t="shared" si="10"/>
        <v>0.8501429189927876</v>
      </c>
      <c r="C49" s="52" t="s">
        <v>50</v>
      </c>
      <c r="D49" s="53" t="s">
        <v>51</v>
      </c>
      <c r="F49" s="106">
        <f>B49</f>
        <v>0.8501429189927876</v>
      </c>
      <c r="G49" s="107">
        <f>RANK(F49,F$15:F$78,1)</f>
        <v>18</v>
      </c>
      <c r="H49" s="108" t="str">
        <f t="shared" si="3"/>
        <v>V</v>
      </c>
      <c r="I49" s="59"/>
      <c r="J49" s="236"/>
      <c r="K49" s="136">
        <f>K$25</f>
        <v>4</v>
      </c>
      <c r="L49" s="137" t="str">
        <f t="shared" si="4"/>
        <v>E</v>
      </c>
      <c r="M49" s="7"/>
      <c r="N49" s="173">
        <f t="shared" si="2"/>
      </c>
      <c r="O49" s="174" t="e">
        <f t="shared" si="11"/>
        <v>#VALUE!</v>
      </c>
      <c r="P49" s="175" t="str">
        <f t="shared" si="12"/>
        <v>*</v>
      </c>
      <c r="R49" s="277" t="str">
        <f t="shared" si="7"/>
        <v>S</v>
      </c>
      <c r="T49" s="281" t="str">
        <f t="shared" si="8"/>
        <v>GAG</v>
      </c>
      <c r="U49" s="282" t="str">
        <f t="shared" si="9"/>
        <v>S</v>
      </c>
    </row>
    <row r="50" spans="1:21" ht="15.75">
      <c r="A50" s="45" t="s">
        <v>92</v>
      </c>
      <c r="B50" s="51">
        <f t="shared" si="10"/>
        <v>0.3456450439989567</v>
      </c>
      <c r="C50" s="52" t="s">
        <v>53</v>
      </c>
      <c r="D50" s="53" t="s">
        <v>54</v>
      </c>
      <c r="F50" s="109">
        <f>B50</f>
        <v>0.3456450439989567</v>
      </c>
      <c r="G50" s="110">
        <f>RANK(F50,F$15:F$78,1)</f>
        <v>3</v>
      </c>
      <c r="H50" s="111" t="str">
        <f t="shared" si="3"/>
        <v>D</v>
      </c>
      <c r="I50" s="59"/>
      <c r="J50" s="237"/>
      <c r="K50" s="138">
        <f>K$26</f>
        <v>16</v>
      </c>
      <c r="L50" s="102" t="str">
        <f t="shared" si="4"/>
        <v>S</v>
      </c>
      <c r="M50" s="7"/>
      <c r="N50" s="180">
        <f t="shared" si="2"/>
      </c>
      <c r="O50" s="181" t="e">
        <f t="shared" si="11"/>
        <v>#VALUE!</v>
      </c>
      <c r="P50" s="93" t="str">
        <f t="shared" si="12"/>
        <v>*</v>
      </c>
      <c r="R50" s="277" t="str">
        <f t="shared" si="7"/>
        <v>K</v>
      </c>
      <c r="T50" s="281" t="str">
        <f t="shared" si="8"/>
        <v>GAU</v>
      </c>
      <c r="U50" s="282" t="str">
        <f t="shared" si="9"/>
        <v>K</v>
      </c>
    </row>
    <row r="51" spans="1:21" ht="15.75">
      <c r="A51" s="45" t="s">
        <v>56</v>
      </c>
      <c r="B51" s="51">
        <f t="shared" si="10"/>
        <v>0.11457407707348466</v>
      </c>
      <c r="C51" s="52" t="s">
        <v>57</v>
      </c>
      <c r="D51" s="53" t="s">
        <v>58</v>
      </c>
      <c r="F51" s="79"/>
      <c r="G51" s="80">
        <f>G$21</f>
        <v>5</v>
      </c>
      <c r="H51" s="81" t="str">
        <f t="shared" si="3"/>
        <v>F</v>
      </c>
      <c r="I51" s="59"/>
      <c r="J51" s="234"/>
      <c r="K51" s="134">
        <f>K$21</f>
        <v>7</v>
      </c>
      <c r="L51" s="123" t="str">
        <f t="shared" si="4"/>
        <v>H</v>
      </c>
      <c r="M51" s="7"/>
      <c r="N51" s="171">
        <f t="shared" si="2"/>
      </c>
      <c r="O51" s="172" t="e">
        <f t="shared" si="11"/>
        <v>#VALUE!</v>
      </c>
      <c r="P51" s="123" t="str">
        <f t="shared" si="12"/>
        <v>*</v>
      </c>
      <c r="R51" s="277" t="str">
        <f t="shared" si="7"/>
        <v>V</v>
      </c>
      <c r="T51" s="281" t="str">
        <f t="shared" si="8"/>
        <v>GCA</v>
      </c>
      <c r="U51" s="282" t="str">
        <f t="shared" si="9"/>
        <v>V</v>
      </c>
    </row>
    <row r="52" spans="1:21" ht="15.75">
      <c r="A52" s="45" t="s">
        <v>59</v>
      </c>
      <c r="B52" s="51">
        <f t="shared" si="10"/>
        <v>0.06478486116975546</v>
      </c>
      <c r="C52" s="52" t="s">
        <v>57</v>
      </c>
      <c r="D52" s="53" t="s">
        <v>58</v>
      </c>
      <c r="F52" s="100"/>
      <c r="G52" s="101">
        <f>G$37</f>
        <v>14</v>
      </c>
      <c r="H52" s="102" t="str">
        <f t="shared" si="3"/>
        <v>Q</v>
      </c>
      <c r="I52" s="59"/>
      <c r="J52" s="240"/>
      <c r="K52" s="141">
        <f>K$37</f>
        <v>17</v>
      </c>
      <c r="L52" s="142" t="str">
        <f t="shared" si="4"/>
        <v>T</v>
      </c>
      <c r="M52" s="7"/>
      <c r="N52" s="178">
        <f t="shared" si="2"/>
      </c>
      <c r="O52" s="179" t="e">
        <f t="shared" si="11"/>
        <v>#VALUE!</v>
      </c>
      <c r="P52" s="72" t="str">
        <f t="shared" si="12"/>
        <v>*</v>
      </c>
      <c r="R52" s="277" t="str">
        <f t="shared" si="7"/>
        <v>R</v>
      </c>
      <c r="T52" s="281" t="str">
        <f t="shared" si="8"/>
        <v>GCC</v>
      </c>
      <c r="U52" s="282" t="str">
        <f t="shared" si="9"/>
        <v>R</v>
      </c>
    </row>
    <row r="53" spans="1:21" ht="15.75">
      <c r="A53" s="45" t="s">
        <v>60</v>
      </c>
      <c r="B53" s="51">
        <f t="shared" si="10"/>
        <v>0.8279015957377851</v>
      </c>
      <c r="C53" s="52" t="s">
        <v>57</v>
      </c>
      <c r="D53" s="53" t="s">
        <v>58</v>
      </c>
      <c r="F53" s="112">
        <f>B53</f>
        <v>0.8279015957377851</v>
      </c>
      <c r="G53" s="113">
        <f>RANK(F53,F$15:F$78,1)</f>
        <v>17</v>
      </c>
      <c r="H53" s="114" t="str">
        <f t="shared" si="3"/>
        <v>T</v>
      </c>
      <c r="I53" s="59"/>
      <c r="J53" s="242"/>
      <c r="K53" s="145">
        <f>K$41</f>
        <v>14</v>
      </c>
      <c r="L53" s="146" t="str">
        <f t="shared" si="4"/>
        <v>Q</v>
      </c>
      <c r="M53" s="7"/>
      <c r="N53" s="191">
        <f t="shared" si="2"/>
      </c>
      <c r="O53" s="192" t="e">
        <f t="shared" si="11"/>
        <v>#VALUE!</v>
      </c>
      <c r="P53" s="117" t="str">
        <f t="shared" si="12"/>
        <v>*</v>
      </c>
      <c r="R53" s="277" t="str">
        <f t="shared" si="7"/>
        <v>I</v>
      </c>
      <c r="T53" s="281" t="str">
        <f t="shared" si="8"/>
        <v>GCG</v>
      </c>
      <c r="U53" s="282" t="str">
        <f t="shared" si="9"/>
        <v>I</v>
      </c>
    </row>
    <row r="54" spans="1:21" ht="15.75">
      <c r="A54" s="45" t="s">
        <v>93</v>
      </c>
      <c r="B54" s="51">
        <f t="shared" si="10"/>
        <v>0.3838962335139513</v>
      </c>
      <c r="C54" s="52" t="s">
        <v>57</v>
      </c>
      <c r="D54" s="53" t="s">
        <v>58</v>
      </c>
      <c r="F54" s="115">
        <f>B54</f>
        <v>0.3838962335139513</v>
      </c>
      <c r="G54" s="116">
        <f>RANK(F54,F$15:F$78,1)</f>
        <v>4</v>
      </c>
      <c r="H54" s="117" t="str">
        <f t="shared" si="3"/>
        <v>E</v>
      </c>
      <c r="I54" s="59"/>
      <c r="J54" s="243"/>
      <c r="K54" s="147">
        <f>K$42</f>
        <v>5</v>
      </c>
      <c r="L54" s="148" t="str">
        <f t="shared" si="4"/>
        <v>F</v>
      </c>
      <c r="M54" s="7"/>
      <c r="N54" s="195">
        <f t="shared" si="2"/>
      </c>
      <c r="O54" s="196" t="e">
        <f t="shared" si="11"/>
        <v>#VALUE!</v>
      </c>
      <c r="P54" s="96" t="str">
        <f t="shared" si="12"/>
        <v>*</v>
      </c>
      <c r="R54" s="277" t="str">
        <f t="shared" si="7"/>
        <v>E</v>
      </c>
      <c r="T54" s="281" t="str">
        <f t="shared" si="8"/>
        <v>GCU</v>
      </c>
      <c r="U54" s="282" t="str">
        <f t="shared" si="9"/>
        <v>E</v>
      </c>
    </row>
    <row r="55" spans="1:21" ht="15.75">
      <c r="A55" s="45" t="s">
        <v>61</v>
      </c>
      <c r="B55" s="51">
        <f t="shared" si="10"/>
        <v>0.22264055209234357</v>
      </c>
      <c r="C55" s="52" t="s">
        <v>62</v>
      </c>
      <c r="D55" s="53" t="s">
        <v>63</v>
      </c>
      <c r="F55" s="79"/>
      <c r="G55" s="80">
        <f>G$21</f>
        <v>5</v>
      </c>
      <c r="H55" s="81" t="str">
        <f t="shared" si="3"/>
        <v>F</v>
      </c>
      <c r="I55" s="59"/>
      <c r="J55" s="236"/>
      <c r="K55" s="136">
        <f>K$25</f>
        <v>4</v>
      </c>
      <c r="L55" s="137" t="str">
        <f t="shared" si="4"/>
        <v>E</v>
      </c>
      <c r="M55" s="7"/>
      <c r="N55" s="173">
        <f t="shared" si="2"/>
      </c>
      <c r="O55" s="174" t="e">
        <f t="shared" si="11"/>
        <v>#VALUE!</v>
      </c>
      <c r="P55" s="175" t="str">
        <f t="shared" si="12"/>
        <v>*</v>
      </c>
      <c r="R55" s="277" t="str">
        <f t="shared" si="7"/>
        <v>L</v>
      </c>
      <c r="T55" s="281" t="str">
        <f t="shared" si="8"/>
        <v>GGA</v>
      </c>
      <c r="U55" s="282" t="str">
        <f t="shared" si="9"/>
        <v>L</v>
      </c>
    </row>
    <row r="56" spans="1:21" ht="15.75">
      <c r="A56" s="45" t="s">
        <v>64</v>
      </c>
      <c r="B56" s="51">
        <f t="shared" si="10"/>
        <v>0.8753174440935254</v>
      </c>
      <c r="C56" s="52" t="s">
        <v>62</v>
      </c>
      <c r="D56" s="53" t="s">
        <v>63</v>
      </c>
      <c r="F56" s="100"/>
      <c r="G56" s="101">
        <f>G$37</f>
        <v>14</v>
      </c>
      <c r="H56" s="102" t="str">
        <f t="shared" si="3"/>
        <v>Q</v>
      </c>
      <c r="I56" s="59"/>
      <c r="J56" s="242"/>
      <c r="K56" s="145">
        <f>K$41</f>
        <v>14</v>
      </c>
      <c r="L56" s="146" t="str">
        <f t="shared" si="4"/>
        <v>Q</v>
      </c>
      <c r="M56" s="7"/>
      <c r="N56" s="191">
        <f t="shared" si="2"/>
      </c>
      <c r="O56" s="192" t="e">
        <f t="shared" si="11"/>
        <v>#VALUE!</v>
      </c>
      <c r="P56" s="117" t="str">
        <f t="shared" si="12"/>
        <v>*</v>
      </c>
      <c r="R56" s="277" t="str">
        <f t="shared" si="7"/>
        <v>V</v>
      </c>
      <c r="T56" s="281" t="str">
        <f t="shared" si="8"/>
        <v>GGC</v>
      </c>
      <c r="U56" s="282" t="str">
        <f t="shared" si="9"/>
        <v>V</v>
      </c>
    </row>
    <row r="57" spans="1:21" ht="15.75">
      <c r="A57" s="45" t="s">
        <v>65</v>
      </c>
      <c r="B57" s="51">
        <f t="shared" si="10"/>
        <v>0.5161251556128263</v>
      </c>
      <c r="C57" s="52" t="s">
        <v>62</v>
      </c>
      <c r="D57" s="53" t="s">
        <v>63</v>
      </c>
      <c r="F57" s="112"/>
      <c r="G57" s="113">
        <f>G53</f>
        <v>17</v>
      </c>
      <c r="H57" s="114" t="str">
        <f t="shared" si="3"/>
        <v>T</v>
      </c>
      <c r="I57" s="59"/>
      <c r="J57" s="245">
        <f>$B57</f>
        <v>0.5161251556128263</v>
      </c>
      <c r="K57" s="150">
        <f>RANK(J57,J$15:J$78,1)</f>
        <v>12</v>
      </c>
      <c r="L57" s="114" t="str">
        <f t="shared" si="4"/>
        <v>N</v>
      </c>
      <c r="M57" s="7"/>
      <c r="N57" s="185">
        <f t="shared" si="2"/>
      </c>
      <c r="O57" s="186"/>
      <c r="P57" s="187" t="s">
        <v>69</v>
      </c>
      <c r="R57" s="277" t="str">
        <f t="shared" si="7"/>
        <v>N</v>
      </c>
      <c r="T57" s="281" t="str">
        <f t="shared" si="8"/>
        <v>GGG</v>
      </c>
      <c r="U57" s="282" t="str">
        <f t="shared" si="9"/>
        <v>N</v>
      </c>
    </row>
    <row r="58" spans="1:21" ht="15.75">
      <c r="A58" s="45" t="s">
        <v>94</v>
      </c>
      <c r="B58" s="51">
        <f t="shared" si="10"/>
        <v>0.0734756626188755</v>
      </c>
      <c r="C58" s="52" t="s">
        <v>62</v>
      </c>
      <c r="D58" s="53" t="s">
        <v>63</v>
      </c>
      <c r="F58" s="115"/>
      <c r="G58" s="116">
        <f>G$54</f>
        <v>4</v>
      </c>
      <c r="H58" s="117" t="str">
        <f t="shared" si="3"/>
        <v>E</v>
      </c>
      <c r="I58" s="59"/>
      <c r="J58" s="246">
        <f>$B58</f>
        <v>0.0734756626188755</v>
      </c>
      <c r="K58" s="151">
        <f>RANK(J58,J$15:J$78,1)</f>
        <v>1</v>
      </c>
      <c r="L58" s="152" t="str">
        <f t="shared" si="4"/>
        <v>A</v>
      </c>
      <c r="M58" s="7"/>
      <c r="N58" s="199">
        <f t="shared" si="2"/>
      </c>
      <c r="O58" s="200" t="e">
        <f aca="true" t="shared" si="13" ref="O58:O77">RANK(N58,N$15:N$78,1)</f>
        <v>#VALUE!</v>
      </c>
      <c r="P58" s="69" t="str">
        <f aca="true" t="shared" si="14" ref="P58:P77">IF(ISERROR(O58),"*",VLOOKUP(O58,AminoAcidList,2))</f>
        <v>*</v>
      </c>
      <c r="R58" s="277" t="str">
        <f t="shared" si="7"/>
        <v>S</v>
      </c>
      <c r="T58" s="281" t="str">
        <f t="shared" si="8"/>
        <v>GGU</v>
      </c>
      <c r="U58" s="282" t="str">
        <f t="shared" si="9"/>
        <v>S</v>
      </c>
    </row>
    <row r="59" spans="1:21" ht="15.75">
      <c r="A59" s="45" t="s">
        <v>95</v>
      </c>
      <c r="B59" s="51">
        <f t="shared" si="10"/>
        <v>0.6902031623758376</v>
      </c>
      <c r="C59" s="52" t="s">
        <v>66</v>
      </c>
      <c r="D59" s="53" t="s">
        <v>67</v>
      </c>
      <c r="F59" s="67"/>
      <c r="G59" s="68">
        <f>G17</f>
        <v>11</v>
      </c>
      <c r="H59" s="69" t="str">
        <f t="shared" si="3"/>
        <v>M</v>
      </c>
      <c r="I59" s="59"/>
      <c r="J59" s="237"/>
      <c r="K59" s="138">
        <f>K$26</f>
        <v>16</v>
      </c>
      <c r="L59" s="102" t="str">
        <f t="shared" si="4"/>
        <v>S</v>
      </c>
      <c r="M59" s="7"/>
      <c r="N59" s="176">
        <f t="shared" si="2"/>
      </c>
      <c r="O59" s="177" t="e">
        <f t="shared" si="13"/>
        <v>#VALUE!</v>
      </c>
      <c r="P59" s="75" t="str">
        <f t="shared" si="14"/>
        <v>*</v>
      </c>
      <c r="R59" s="277" t="str">
        <f t="shared" si="7"/>
        <v>*</v>
      </c>
      <c r="T59" s="281" t="str">
        <f t="shared" si="8"/>
        <v>GUA</v>
      </c>
      <c r="U59" s="282" t="str">
        <f t="shared" si="9"/>
        <v>*</v>
      </c>
    </row>
    <row r="60" spans="1:21" ht="15.75">
      <c r="A60" s="45" t="s">
        <v>96</v>
      </c>
      <c r="B60" s="51">
        <f t="shared" si="10"/>
        <v>0.11864024959504604</v>
      </c>
      <c r="C60" s="52" t="s">
        <v>66</v>
      </c>
      <c r="D60" s="53" t="s">
        <v>67</v>
      </c>
      <c r="F60" s="91"/>
      <c r="G60" s="92">
        <f>G$33</f>
        <v>9</v>
      </c>
      <c r="H60" s="93" t="str">
        <f t="shared" si="3"/>
        <v>K</v>
      </c>
      <c r="I60" s="59"/>
      <c r="J60" s="243"/>
      <c r="K60" s="147">
        <f>K$42</f>
        <v>5</v>
      </c>
      <c r="L60" s="148" t="str">
        <f t="shared" si="4"/>
        <v>F</v>
      </c>
      <c r="M60" s="7"/>
      <c r="N60" s="193">
        <f t="shared" si="2"/>
      </c>
      <c r="O60" s="194" t="e">
        <f t="shared" si="13"/>
        <v>#VALUE!</v>
      </c>
      <c r="P60" s="84" t="str">
        <f t="shared" si="14"/>
        <v>*</v>
      </c>
      <c r="R60" s="277" t="str">
        <f t="shared" si="7"/>
        <v>H</v>
      </c>
      <c r="T60" s="281" t="str">
        <f t="shared" si="8"/>
        <v>GUC</v>
      </c>
      <c r="U60" s="282" t="str">
        <f t="shared" si="9"/>
        <v>H</v>
      </c>
    </row>
    <row r="61" spans="1:21" ht="15.75">
      <c r="A61" s="45" t="s">
        <v>97</v>
      </c>
      <c r="B61" s="51">
        <f t="shared" si="10"/>
        <v>0.5783226159401238</v>
      </c>
      <c r="C61" s="52" t="s">
        <v>66</v>
      </c>
      <c r="D61" s="53" t="s">
        <v>67</v>
      </c>
      <c r="F61" s="106"/>
      <c r="G61" s="107">
        <f>G49</f>
        <v>18</v>
      </c>
      <c r="H61" s="108" t="str">
        <f t="shared" si="3"/>
        <v>V</v>
      </c>
      <c r="I61" s="59"/>
      <c r="J61" s="246"/>
      <c r="K61" s="151">
        <f>K$58</f>
        <v>1</v>
      </c>
      <c r="L61" s="152" t="str">
        <f t="shared" si="4"/>
        <v>A</v>
      </c>
      <c r="M61" s="7"/>
      <c r="N61" s="199">
        <f t="shared" si="2"/>
      </c>
      <c r="O61" s="200" t="e">
        <f t="shared" si="13"/>
        <v>#VALUE!</v>
      </c>
      <c r="P61" s="69" t="str">
        <f t="shared" si="14"/>
        <v>*</v>
      </c>
      <c r="R61" s="277" t="str">
        <f t="shared" si="7"/>
        <v>P</v>
      </c>
      <c r="T61" s="281" t="str">
        <f t="shared" si="8"/>
        <v>GUG</v>
      </c>
      <c r="U61" s="282" t="str">
        <f t="shared" si="9"/>
        <v>P</v>
      </c>
    </row>
    <row r="62" spans="1:21" ht="15.75">
      <c r="A62" s="45" t="s">
        <v>98</v>
      </c>
      <c r="B62" s="51">
        <f t="shared" si="10"/>
        <v>0.4830821380019188</v>
      </c>
      <c r="C62" s="52" t="s">
        <v>66</v>
      </c>
      <c r="D62" s="53" t="s">
        <v>67</v>
      </c>
      <c r="F62" s="109"/>
      <c r="G62" s="110">
        <f>G$50</f>
        <v>3</v>
      </c>
      <c r="H62" s="111" t="str">
        <f t="shared" si="3"/>
        <v>D</v>
      </c>
      <c r="I62" s="59"/>
      <c r="J62" s="247">
        <f>$B62</f>
        <v>0.4830821380019188</v>
      </c>
      <c r="K62" s="153">
        <f>RANK(J62,J$15:J$78,1)</f>
        <v>10</v>
      </c>
      <c r="L62" s="108" t="str">
        <f t="shared" si="4"/>
        <v>L</v>
      </c>
      <c r="M62" s="7"/>
      <c r="N62" s="201">
        <f t="shared" si="2"/>
      </c>
      <c r="O62" s="202" t="e">
        <f t="shared" si="13"/>
        <v>#VALUE!</v>
      </c>
      <c r="P62" s="111" t="str">
        <f t="shared" si="14"/>
        <v>*</v>
      </c>
      <c r="R62" s="277" t="str">
        <f t="shared" si="7"/>
        <v>S</v>
      </c>
      <c r="T62" s="281" t="str">
        <f t="shared" si="8"/>
        <v>GUU</v>
      </c>
      <c r="U62" s="282" t="str">
        <f t="shared" si="9"/>
        <v>S</v>
      </c>
    </row>
    <row r="63" spans="1:21" ht="15.75">
      <c r="A63" s="45" t="s">
        <v>99</v>
      </c>
      <c r="B63" s="51">
        <f t="shared" si="10"/>
        <v>0.7285827752202749</v>
      </c>
      <c r="C63" s="52" t="s">
        <v>68</v>
      </c>
      <c r="D63" s="53" t="s">
        <v>69</v>
      </c>
      <c r="F63" s="70"/>
      <c r="G63" s="71">
        <f>G18</f>
        <v>16</v>
      </c>
      <c r="H63" s="72" t="str">
        <f t="shared" si="3"/>
        <v>S</v>
      </c>
      <c r="I63" s="59"/>
      <c r="J63" s="232"/>
      <c r="K63" s="131">
        <f>K$18</f>
        <v>18</v>
      </c>
      <c r="L63" s="78" t="str">
        <f t="shared" si="4"/>
        <v>V</v>
      </c>
      <c r="M63" s="7"/>
      <c r="N63" s="163">
        <f t="shared" si="2"/>
      </c>
      <c r="O63" s="164" t="e">
        <f t="shared" si="13"/>
        <v>#VALUE!</v>
      </c>
      <c r="P63" s="120" t="str">
        <f t="shared" si="14"/>
        <v>*</v>
      </c>
      <c r="R63" s="277" t="str">
        <f t="shared" si="7"/>
        <v>Q</v>
      </c>
      <c r="T63" s="281" t="str">
        <f t="shared" si="8"/>
        <v>UAA</v>
      </c>
      <c r="U63" s="282" t="str">
        <f t="shared" si="9"/>
        <v>Q</v>
      </c>
    </row>
    <row r="64" spans="1:21" ht="15.75">
      <c r="A64" s="45" t="s">
        <v>100</v>
      </c>
      <c r="B64" s="51">
        <f t="shared" si="10"/>
        <v>0.9203814826905727</v>
      </c>
      <c r="C64" s="52" t="s">
        <v>70</v>
      </c>
      <c r="D64" s="53" t="s">
        <v>71</v>
      </c>
      <c r="F64" s="94"/>
      <c r="G64" s="95">
        <f>G$34</f>
        <v>13</v>
      </c>
      <c r="H64" s="96" t="str">
        <f t="shared" si="3"/>
        <v>P</v>
      </c>
      <c r="I64" s="59"/>
      <c r="J64" s="235"/>
      <c r="K64" s="135">
        <f>K$22</f>
        <v>8</v>
      </c>
      <c r="L64" s="93" t="str">
        <f t="shared" si="4"/>
        <v>I</v>
      </c>
      <c r="M64" s="7"/>
      <c r="N64" s="169">
        <f t="shared" si="2"/>
      </c>
      <c r="O64" s="170" t="e">
        <f t="shared" si="13"/>
        <v>#VALUE!</v>
      </c>
      <c r="P64" s="152" t="str">
        <f t="shared" si="14"/>
        <v>*</v>
      </c>
      <c r="R64" s="277" t="str">
        <f t="shared" si="7"/>
        <v>T</v>
      </c>
      <c r="T64" s="281" t="str">
        <f t="shared" si="8"/>
        <v>UAC</v>
      </c>
      <c r="U64" s="282" t="str">
        <f t="shared" si="9"/>
        <v>T</v>
      </c>
    </row>
    <row r="65" spans="1:21" ht="15.75">
      <c r="A65" s="45" t="s">
        <v>101</v>
      </c>
      <c r="B65" s="51">
        <f t="shared" si="10"/>
        <v>0.14135181345045567</v>
      </c>
      <c r="C65" s="52" t="s">
        <v>68</v>
      </c>
      <c r="D65" s="53" t="s">
        <v>69</v>
      </c>
      <c r="F65" s="109"/>
      <c r="G65" s="110">
        <f>G$50</f>
        <v>3</v>
      </c>
      <c r="H65" s="111" t="str">
        <f t="shared" si="3"/>
        <v>D</v>
      </c>
      <c r="I65" s="59"/>
      <c r="J65" s="237"/>
      <c r="K65" s="138">
        <f>K$26</f>
        <v>16</v>
      </c>
      <c r="L65" s="102" t="str">
        <f t="shared" si="4"/>
        <v>S</v>
      </c>
      <c r="M65" s="7"/>
      <c r="N65" s="176">
        <f t="shared" si="2"/>
      </c>
      <c r="O65" s="177" t="e">
        <f t="shared" si="13"/>
        <v>#VALUE!</v>
      </c>
      <c r="P65" s="75" t="str">
        <f t="shared" si="14"/>
        <v>*</v>
      </c>
      <c r="R65" s="277" t="str">
        <f t="shared" si="7"/>
        <v>N</v>
      </c>
      <c r="T65" s="281" t="str">
        <f t="shared" si="8"/>
        <v>UAG</v>
      </c>
      <c r="U65" s="282" t="str">
        <f t="shared" si="9"/>
        <v>N</v>
      </c>
    </row>
    <row r="66" spans="1:21" ht="15.75">
      <c r="A66" s="45" t="s">
        <v>102</v>
      </c>
      <c r="B66" s="51">
        <f t="shared" si="10"/>
        <v>0.8728802804835141</v>
      </c>
      <c r="C66" s="52" t="s">
        <v>70</v>
      </c>
      <c r="D66" s="53" t="s">
        <v>71</v>
      </c>
      <c r="F66" s="118">
        <f>B66</f>
        <v>0.8728802804835141</v>
      </c>
      <c r="G66" s="119">
        <f>RANK(F66,F$15:F$78,1)</f>
        <v>19</v>
      </c>
      <c r="H66" s="120" t="str">
        <f t="shared" si="3"/>
        <v>W</v>
      </c>
      <c r="I66" s="59"/>
      <c r="J66" s="238"/>
      <c r="K66" s="139">
        <f>K$30</f>
        <v>3</v>
      </c>
      <c r="L66" s="105" t="str">
        <f t="shared" si="4"/>
        <v>D</v>
      </c>
      <c r="M66" s="7"/>
      <c r="N66" s="182">
        <f>IF(ISERROR(VLOOKUP(A66,N$120:N$139,1,FALSE)),"",B66)</f>
      </c>
      <c r="O66" s="183" t="e">
        <f t="shared" si="13"/>
        <v>#VALUE!</v>
      </c>
      <c r="P66" s="184" t="str">
        <f t="shared" si="14"/>
        <v>*</v>
      </c>
      <c r="R66" s="277" t="str">
        <f t="shared" si="7"/>
        <v>A</v>
      </c>
      <c r="T66" s="281" t="str">
        <f t="shared" si="8"/>
        <v>UAU</v>
      </c>
      <c r="U66" s="282" t="str">
        <f t="shared" si="9"/>
        <v>A</v>
      </c>
    </row>
    <row r="67" spans="1:21" ht="15.75">
      <c r="A67" s="45" t="s">
        <v>103</v>
      </c>
      <c r="B67" s="51">
        <f t="shared" si="10"/>
        <v>0.06681303307414055</v>
      </c>
      <c r="C67" s="52" t="s">
        <v>25</v>
      </c>
      <c r="D67" s="53" t="s">
        <v>26</v>
      </c>
      <c r="F67" s="82"/>
      <c r="G67" s="83">
        <f>G$22</f>
        <v>6</v>
      </c>
      <c r="H67" s="84" t="str">
        <f t="shared" si="3"/>
        <v>G</v>
      </c>
      <c r="I67" s="59"/>
      <c r="J67" s="235"/>
      <c r="K67" s="135">
        <f>K$22</f>
        <v>8</v>
      </c>
      <c r="L67" s="93" t="str">
        <f t="shared" si="4"/>
        <v>I</v>
      </c>
      <c r="M67" s="7"/>
      <c r="N67" s="178">
        <f aca="true" t="shared" si="15" ref="N67:N78">IF(ISERROR(VLOOKUP(A67,N$120:N$139,1,FALSE)),"",B67)</f>
        <v>0.06681303307414055</v>
      </c>
      <c r="O67" s="179">
        <f t="shared" si="13"/>
        <v>2</v>
      </c>
      <c r="P67" s="72" t="str">
        <f t="shared" si="14"/>
        <v>C</v>
      </c>
      <c r="R67" s="277" t="str">
        <f t="shared" si="7"/>
        <v>R</v>
      </c>
      <c r="T67" s="281" t="str">
        <f t="shared" si="8"/>
        <v>UCA</v>
      </c>
      <c r="U67" s="282" t="str">
        <f t="shared" si="9"/>
        <v>R</v>
      </c>
    </row>
    <row r="68" spans="1:21" ht="15.75">
      <c r="A68" s="45" t="s">
        <v>104</v>
      </c>
      <c r="B68" s="51">
        <f t="shared" si="10"/>
        <v>0.7602980532683432</v>
      </c>
      <c r="C68" s="52" t="s">
        <v>25</v>
      </c>
      <c r="D68" s="53" t="s">
        <v>26</v>
      </c>
      <c r="F68" s="103"/>
      <c r="G68" s="104">
        <f>G$38</f>
        <v>8</v>
      </c>
      <c r="H68" s="105" t="str">
        <f t="shared" si="3"/>
        <v>I</v>
      </c>
      <c r="I68" s="59"/>
      <c r="J68" s="241"/>
      <c r="K68" s="143">
        <f>K$38</f>
        <v>11</v>
      </c>
      <c r="L68" s="144" t="str">
        <f t="shared" si="4"/>
        <v>M</v>
      </c>
      <c r="N68" s="188">
        <f t="shared" si="15"/>
      </c>
      <c r="O68" s="189" t="e">
        <f t="shared" si="13"/>
        <v>#VALUE!</v>
      </c>
      <c r="P68" s="190" t="str">
        <f t="shared" si="14"/>
        <v>*</v>
      </c>
      <c r="R68" s="277" t="str">
        <f t="shared" si="7"/>
        <v>E</v>
      </c>
      <c r="T68" s="281" t="str">
        <f t="shared" si="8"/>
        <v>UCC</v>
      </c>
      <c r="U68" s="282" t="str">
        <f t="shared" si="9"/>
        <v>E</v>
      </c>
    </row>
    <row r="69" spans="1:21" ht="15.75">
      <c r="A69" s="45" t="s">
        <v>105</v>
      </c>
      <c r="B69" s="51">
        <f t="shared" si="10"/>
        <v>0.37094960920512676</v>
      </c>
      <c r="C69" s="52" t="s">
        <v>25</v>
      </c>
      <c r="D69" s="53" t="s">
        <v>26</v>
      </c>
      <c r="F69" s="115"/>
      <c r="G69" s="116">
        <f>G$54</f>
        <v>4</v>
      </c>
      <c r="H69" s="117" t="str">
        <f t="shared" si="3"/>
        <v>E</v>
      </c>
      <c r="I69" s="59"/>
      <c r="J69" s="243"/>
      <c r="K69" s="147">
        <f>K$42</f>
        <v>5</v>
      </c>
      <c r="L69" s="148" t="str">
        <f t="shared" si="4"/>
        <v>F</v>
      </c>
      <c r="N69" s="193">
        <f t="shared" si="15"/>
      </c>
      <c r="O69" s="194" t="e">
        <f t="shared" si="13"/>
        <v>#VALUE!</v>
      </c>
      <c r="P69" s="84" t="str">
        <f t="shared" si="14"/>
        <v>*</v>
      </c>
      <c r="R69" s="277" t="str">
        <f t="shared" si="7"/>
        <v>L</v>
      </c>
      <c r="T69" s="281" t="str">
        <f t="shared" si="8"/>
        <v>UCG</v>
      </c>
      <c r="U69" s="282" t="str">
        <f t="shared" si="9"/>
        <v>L</v>
      </c>
    </row>
    <row r="70" spans="1:21" ht="15.75">
      <c r="A70" s="45" t="s">
        <v>106</v>
      </c>
      <c r="B70" s="51">
        <f t="shared" si="10"/>
        <v>0.5479923230595887</v>
      </c>
      <c r="C70" s="52" t="s">
        <v>25</v>
      </c>
      <c r="D70" s="53" t="s">
        <v>26</v>
      </c>
      <c r="F70" s="121">
        <f>B70</f>
        <v>0.5479923230595887</v>
      </c>
      <c r="G70" s="122">
        <f>RANK(F70,F$15:F$78,1)</f>
        <v>10</v>
      </c>
      <c r="H70" s="123" t="str">
        <f t="shared" si="3"/>
        <v>L</v>
      </c>
      <c r="I70" s="59"/>
      <c r="J70" s="244"/>
      <c r="K70" s="149">
        <f>K$46</f>
        <v>20</v>
      </c>
      <c r="L70" s="87" t="str">
        <f t="shared" si="4"/>
        <v>Y</v>
      </c>
      <c r="N70" s="197">
        <f t="shared" si="15"/>
        <v>0.5479923230595887</v>
      </c>
      <c r="O70" s="198">
        <f t="shared" si="13"/>
        <v>13</v>
      </c>
      <c r="P70" s="78" t="str">
        <f t="shared" si="14"/>
        <v>P</v>
      </c>
      <c r="R70" s="277" t="str">
        <f t="shared" si="7"/>
        <v>Y</v>
      </c>
      <c r="T70" s="281" t="str">
        <f t="shared" si="8"/>
        <v>UCU</v>
      </c>
      <c r="U70" s="282" t="str">
        <f t="shared" si="9"/>
        <v>Y</v>
      </c>
    </row>
    <row r="71" spans="1:21" ht="15.75">
      <c r="A71" s="45" t="s">
        <v>107</v>
      </c>
      <c r="B71" s="51">
        <f t="shared" si="10"/>
        <v>0.19176501035690308</v>
      </c>
      <c r="C71" s="52" t="s">
        <v>68</v>
      </c>
      <c r="D71" s="53" t="s">
        <v>69</v>
      </c>
      <c r="F71" s="82"/>
      <c r="G71" s="83">
        <f>G$22</f>
        <v>6</v>
      </c>
      <c r="H71" s="84" t="str">
        <f t="shared" si="3"/>
        <v>G</v>
      </c>
      <c r="I71" s="59"/>
      <c r="J71" s="237"/>
      <c r="K71" s="138">
        <f>K$26</f>
        <v>16</v>
      </c>
      <c r="L71" s="102" t="str">
        <f t="shared" si="4"/>
        <v>S</v>
      </c>
      <c r="N71" s="180">
        <f t="shared" si="15"/>
        <v>0.19176501035690308</v>
      </c>
      <c r="O71" s="181">
        <f t="shared" si="13"/>
        <v>4</v>
      </c>
      <c r="P71" s="93" t="str">
        <f t="shared" si="14"/>
        <v>E</v>
      </c>
      <c r="R71" s="277" t="str">
        <f t="shared" si="7"/>
        <v>G</v>
      </c>
      <c r="T71" s="281" t="str">
        <f t="shared" si="8"/>
        <v>UGA</v>
      </c>
      <c r="U71" s="282" t="str">
        <f t="shared" si="9"/>
        <v>G</v>
      </c>
    </row>
    <row r="72" spans="1:21" ht="15.75">
      <c r="A72" s="45" t="s">
        <v>108</v>
      </c>
      <c r="B72" s="51">
        <f t="shared" si="10"/>
        <v>0.9351271227933466</v>
      </c>
      <c r="C72" s="52" t="s">
        <v>72</v>
      </c>
      <c r="D72" s="53" t="s">
        <v>73</v>
      </c>
      <c r="F72" s="103"/>
      <c r="G72" s="104">
        <f>G$38</f>
        <v>8</v>
      </c>
      <c r="H72" s="105" t="str">
        <f t="shared" si="3"/>
        <v>I</v>
      </c>
      <c r="I72" s="59"/>
      <c r="J72" s="243"/>
      <c r="K72" s="147">
        <f>K$42</f>
        <v>5</v>
      </c>
      <c r="L72" s="148" t="str">
        <f t="shared" si="4"/>
        <v>F</v>
      </c>
      <c r="N72" s="195">
        <f t="shared" si="15"/>
        <v>0.9351271227933466</v>
      </c>
      <c r="O72" s="196">
        <f t="shared" si="13"/>
        <v>19</v>
      </c>
      <c r="P72" s="96" t="str">
        <f t="shared" si="14"/>
        <v>W</v>
      </c>
      <c r="R72" s="277" t="str">
        <f t="shared" si="7"/>
        <v>F</v>
      </c>
      <c r="T72" s="281" t="str">
        <f t="shared" si="8"/>
        <v>UGC</v>
      </c>
      <c r="U72" s="282" t="str">
        <f t="shared" si="9"/>
        <v>F</v>
      </c>
    </row>
    <row r="73" spans="1:21" ht="15.75">
      <c r="A73" s="45" t="s">
        <v>109</v>
      </c>
      <c r="B73" s="51">
        <f t="shared" si="10"/>
        <v>0.016071947291493416</v>
      </c>
      <c r="C73" s="52" t="s">
        <v>74</v>
      </c>
      <c r="D73" s="53" t="s">
        <v>75</v>
      </c>
      <c r="F73" s="115"/>
      <c r="G73" s="116">
        <f>G$54</f>
        <v>4</v>
      </c>
      <c r="H73" s="117" t="str">
        <f t="shared" si="3"/>
        <v>E</v>
      </c>
      <c r="I73" s="59"/>
      <c r="J73" s="246"/>
      <c r="K73" s="151">
        <f>K$58</f>
        <v>1</v>
      </c>
      <c r="L73" s="152" t="str">
        <f t="shared" si="4"/>
        <v>A</v>
      </c>
      <c r="N73" s="199">
        <f t="shared" si="15"/>
        <v>0.016071947291493416</v>
      </c>
      <c r="O73" s="200">
        <f t="shared" si="13"/>
        <v>1</v>
      </c>
      <c r="P73" s="69" t="str">
        <f t="shared" si="14"/>
        <v>A</v>
      </c>
      <c r="R73" s="277" t="str">
        <f t="shared" si="7"/>
        <v>M</v>
      </c>
      <c r="T73" s="281" t="str">
        <f t="shared" si="8"/>
        <v>UGG</v>
      </c>
      <c r="U73" s="282" t="str">
        <f t="shared" si="9"/>
        <v>M</v>
      </c>
    </row>
    <row r="74" spans="1:21" ht="15.75">
      <c r="A74" s="45" t="s">
        <v>110</v>
      </c>
      <c r="B74" s="51">
        <f t="shared" si="10"/>
        <v>0.1868655164144002</v>
      </c>
      <c r="C74" s="52" t="s">
        <v>72</v>
      </c>
      <c r="D74" s="53" t="s">
        <v>73</v>
      </c>
      <c r="F74" s="121"/>
      <c r="G74" s="122">
        <f>G70</f>
        <v>10</v>
      </c>
      <c r="H74" s="123" t="str">
        <f t="shared" si="3"/>
        <v>L</v>
      </c>
      <c r="I74" s="59"/>
      <c r="J74" s="247"/>
      <c r="K74" s="153">
        <f>K$62</f>
        <v>10</v>
      </c>
      <c r="L74" s="108" t="str">
        <f t="shared" si="4"/>
        <v>L</v>
      </c>
      <c r="N74" s="201">
        <f t="shared" si="15"/>
        <v>0.1868655164144002</v>
      </c>
      <c r="O74" s="202">
        <f t="shared" si="13"/>
        <v>3</v>
      </c>
      <c r="P74" s="111" t="str">
        <f t="shared" si="14"/>
        <v>D</v>
      </c>
      <c r="R74" s="277" t="str">
        <f t="shared" si="7"/>
        <v>K</v>
      </c>
      <c r="T74" s="281" t="str">
        <f t="shared" si="8"/>
        <v>UGU</v>
      </c>
      <c r="U74" s="282" t="str">
        <f t="shared" si="9"/>
        <v>K</v>
      </c>
    </row>
    <row r="75" spans="1:21" ht="15.75">
      <c r="A75" s="45" t="s">
        <v>111</v>
      </c>
      <c r="B75" s="51">
        <f t="shared" si="10"/>
        <v>0.685470235766843</v>
      </c>
      <c r="C75" s="52" t="s">
        <v>47</v>
      </c>
      <c r="D75" s="53" t="s">
        <v>48</v>
      </c>
      <c r="F75" s="70"/>
      <c r="G75" s="71">
        <f>G18</f>
        <v>16</v>
      </c>
      <c r="H75" s="72" t="str">
        <f t="shared" si="3"/>
        <v>S</v>
      </c>
      <c r="I75" s="59"/>
      <c r="J75" s="238"/>
      <c r="K75" s="139">
        <f>K$30</f>
        <v>3</v>
      </c>
      <c r="L75" s="105" t="str">
        <f t="shared" si="4"/>
        <v>D</v>
      </c>
      <c r="N75" s="182">
        <f t="shared" si="15"/>
      </c>
      <c r="O75" s="183" t="e">
        <f t="shared" si="13"/>
        <v>#VALUE!</v>
      </c>
      <c r="P75" s="184" t="str">
        <f t="shared" si="14"/>
        <v>*</v>
      </c>
      <c r="R75" s="277" t="str">
        <f t="shared" si="7"/>
        <v>Y</v>
      </c>
      <c r="T75" s="281" t="str">
        <f t="shared" si="8"/>
        <v>UUA</v>
      </c>
      <c r="U75" s="282" t="str">
        <f t="shared" si="9"/>
        <v>Y</v>
      </c>
    </row>
    <row r="76" spans="1:21" ht="15.75">
      <c r="A76" s="45" t="s">
        <v>112</v>
      </c>
      <c r="B76" s="51">
        <f t="shared" si="10"/>
        <v>0.8825894948095083</v>
      </c>
      <c r="C76" s="52" t="s">
        <v>76</v>
      </c>
      <c r="D76" s="53" t="s">
        <v>77</v>
      </c>
      <c r="F76" s="94"/>
      <c r="G76" s="95">
        <f>G$34</f>
        <v>13</v>
      </c>
      <c r="H76" s="96" t="str">
        <f t="shared" si="3"/>
        <v>P</v>
      </c>
      <c r="I76" s="59"/>
      <c r="J76" s="244"/>
      <c r="K76" s="149">
        <f>K$46</f>
        <v>20</v>
      </c>
      <c r="L76" s="87" t="str">
        <f t="shared" si="4"/>
        <v>Y</v>
      </c>
      <c r="N76" s="197">
        <f t="shared" si="15"/>
      </c>
      <c r="O76" s="198" t="e">
        <f t="shared" si="13"/>
        <v>#VALUE!</v>
      </c>
      <c r="P76" s="78" t="str">
        <f t="shared" si="14"/>
        <v>*</v>
      </c>
      <c r="R76" s="277" t="str">
        <f t="shared" si="7"/>
        <v>C</v>
      </c>
      <c r="T76" s="281" t="str">
        <f t="shared" si="8"/>
        <v>UUC</v>
      </c>
      <c r="U76" s="282" t="str">
        <f t="shared" si="9"/>
        <v>C</v>
      </c>
    </row>
    <row r="77" spans="1:21" ht="15.75">
      <c r="A77" s="45" t="s">
        <v>113</v>
      </c>
      <c r="B77" s="51">
        <f t="shared" si="10"/>
        <v>0.06282299384474754</v>
      </c>
      <c r="C77" s="52" t="s">
        <v>47</v>
      </c>
      <c r="D77" s="53" t="s">
        <v>48</v>
      </c>
      <c r="F77" s="109"/>
      <c r="G77" s="110">
        <f>G$50</f>
        <v>3</v>
      </c>
      <c r="H77" s="111" t="str">
        <f t="shared" si="3"/>
        <v>D</v>
      </c>
      <c r="I77" s="59"/>
      <c r="J77" s="247"/>
      <c r="K77" s="153">
        <f>K$62</f>
        <v>10</v>
      </c>
      <c r="L77" s="108" t="str">
        <f t="shared" si="4"/>
        <v>L</v>
      </c>
      <c r="N77" s="201">
        <f t="shared" si="15"/>
      </c>
      <c r="O77" s="202" t="e">
        <f t="shared" si="13"/>
        <v>#VALUE!</v>
      </c>
      <c r="P77" s="111" t="str">
        <f t="shared" si="14"/>
        <v>*</v>
      </c>
      <c r="R77" s="277" t="str">
        <f t="shared" si="7"/>
        <v>P</v>
      </c>
      <c r="T77" s="281" t="str">
        <f t="shared" si="8"/>
        <v>UUG</v>
      </c>
      <c r="U77" s="282" t="str">
        <f t="shared" si="9"/>
        <v>P</v>
      </c>
    </row>
    <row r="78" spans="1:21" ht="16.5" thickBot="1">
      <c r="A78" s="46" t="s">
        <v>114</v>
      </c>
      <c r="B78" s="54">
        <f t="shared" si="10"/>
        <v>0.39673602068796754</v>
      </c>
      <c r="C78" s="55" t="s">
        <v>76</v>
      </c>
      <c r="D78" s="56" t="s">
        <v>77</v>
      </c>
      <c r="F78" s="124"/>
      <c r="G78" s="125">
        <f>G66</f>
        <v>19</v>
      </c>
      <c r="H78" s="126" t="str">
        <f t="shared" si="3"/>
        <v>W</v>
      </c>
      <c r="I78" s="59"/>
      <c r="J78" s="248">
        <f>$B78</f>
        <v>0.39673602068796754</v>
      </c>
      <c r="K78" s="154">
        <f>RANK(J78,J$15:J$78,1)</f>
        <v>6</v>
      </c>
      <c r="L78" s="155" t="str">
        <f t="shared" si="4"/>
        <v>G</v>
      </c>
      <c r="N78" s="203">
        <f t="shared" si="15"/>
      </c>
      <c r="O78" s="204"/>
      <c r="P78" s="155" t="s">
        <v>69</v>
      </c>
      <c r="R78" s="278" t="str">
        <f t="shared" si="7"/>
        <v>L</v>
      </c>
      <c r="T78" s="283" t="str">
        <f t="shared" si="8"/>
        <v>UUU</v>
      </c>
      <c r="U78" s="284" t="str">
        <f t="shared" si="9"/>
        <v>L</v>
      </c>
    </row>
    <row r="80" spans="19:21" ht="15.75" hidden="1">
      <c r="S80" s="224" t="s">
        <v>121</v>
      </c>
      <c r="T80" s="225"/>
      <c r="U80" s="226">
        <v>59</v>
      </c>
    </row>
    <row r="81" spans="2:16" ht="12.75" hidden="1">
      <c r="B81" s="249">
        <v>1</v>
      </c>
      <c r="C81" s="250" t="s">
        <v>58</v>
      </c>
      <c r="K81" s="255" t="s">
        <v>150</v>
      </c>
      <c r="L81" s="256" t="s">
        <v>151</v>
      </c>
      <c r="N81" s="249">
        <f>IF(CommaFreeCodeID&lt;=192,121,211)</f>
        <v>121</v>
      </c>
      <c r="O81" s="259">
        <v>131</v>
      </c>
      <c r="P81" s="250">
        <v>141</v>
      </c>
    </row>
    <row r="82" spans="2:16" ht="15.75" hidden="1">
      <c r="B82" s="251">
        <f aca="true" t="shared" si="16" ref="B82:B100">B81+1</f>
        <v>2</v>
      </c>
      <c r="C82" s="252" t="s">
        <v>73</v>
      </c>
      <c r="K82" s="257">
        <f>(9629821*(B78)+0.211327)-INT(9629821*(B78)+0.211327)</f>
        <v>0.07480442430824041</v>
      </c>
      <c r="L82" s="258">
        <f>INT(384*K82)+1</f>
        <v>29</v>
      </c>
      <c r="N82" s="251">
        <v>122</v>
      </c>
      <c r="O82" s="260">
        <v>132</v>
      </c>
      <c r="P82" s="252">
        <v>142</v>
      </c>
    </row>
    <row r="83" spans="2:16" ht="12.75" hidden="1">
      <c r="B83" s="251">
        <f t="shared" si="16"/>
        <v>3</v>
      </c>
      <c r="C83" s="252" t="s">
        <v>54</v>
      </c>
      <c r="N83" s="251"/>
      <c r="O83" s="260">
        <v>133</v>
      </c>
      <c r="P83" s="252">
        <v>143</v>
      </c>
    </row>
    <row r="84" spans="2:16" ht="12.75" hidden="1">
      <c r="B84" s="251">
        <f t="shared" si="16"/>
        <v>4</v>
      </c>
      <c r="C84" s="252" t="s">
        <v>51</v>
      </c>
      <c r="N84" s="251"/>
      <c r="O84" s="260">
        <v>231</v>
      </c>
      <c r="P84" s="252">
        <v>144</v>
      </c>
    </row>
    <row r="85" spans="2:16" ht="12.75" hidden="1">
      <c r="B85" s="251">
        <f t="shared" si="16"/>
        <v>5</v>
      </c>
      <c r="C85" s="252" t="s">
        <v>77</v>
      </c>
      <c r="N85" s="251"/>
      <c r="O85" s="260">
        <v>232</v>
      </c>
      <c r="P85" s="252">
        <v>241</v>
      </c>
    </row>
    <row r="86" spans="2:16" ht="12.75" hidden="1">
      <c r="B86" s="251">
        <f t="shared" si="16"/>
        <v>6</v>
      </c>
      <c r="C86" s="252" t="s">
        <v>63</v>
      </c>
      <c r="N86" s="251"/>
      <c r="O86" s="260">
        <v>233</v>
      </c>
      <c r="P86" s="252">
        <v>242</v>
      </c>
    </row>
    <row r="87" spans="2:16" ht="12.75" hidden="1">
      <c r="B87" s="251">
        <f t="shared" si="16"/>
        <v>7</v>
      </c>
      <c r="C87" s="252" t="s">
        <v>37</v>
      </c>
      <c r="N87" s="251"/>
      <c r="O87" s="260"/>
      <c r="P87" s="252">
        <v>243</v>
      </c>
    </row>
    <row r="88" spans="2:16" ht="12.75" hidden="1">
      <c r="B88" s="251">
        <f t="shared" si="16"/>
        <v>8</v>
      </c>
      <c r="C88" s="252" t="s">
        <v>29</v>
      </c>
      <c r="N88" s="251"/>
      <c r="O88" s="260"/>
      <c r="P88" s="252">
        <v>244</v>
      </c>
    </row>
    <row r="89" spans="2:16" ht="12.75" hidden="1">
      <c r="B89" s="251">
        <f t="shared" si="16"/>
        <v>9</v>
      </c>
      <c r="C89" s="252" t="s">
        <v>11</v>
      </c>
      <c r="N89" s="251"/>
      <c r="O89" s="260"/>
      <c r="P89" s="252">
        <v>341</v>
      </c>
    </row>
    <row r="90" spans="2:16" ht="12.75" hidden="1">
      <c r="B90" s="251">
        <f t="shared" si="16"/>
        <v>10</v>
      </c>
      <c r="C90" s="252" t="s">
        <v>48</v>
      </c>
      <c r="N90" s="251"/>
      <c r="O90" s="260"/>
      <c r="P90" s="252">
        <v>342</v>
      </c>
    </row>
    <row r="91" spans="2:16" ht="12.75" hidden="1">
      <c r="B91" s="251">
        <f t="shared" si="16"/>
        <v>11</v>
      </c>
      <c r="C91" s="252" t="s">
        <v>31</v>
      </c>
      <c r="N91" s="251"/>
      <c r="O91" s="260"/>
      <c r="P91" s="252">
        <v>343</v>
      </c>
    </row>
    <row r="92" spans="2:16" ht="12.75" hidden="1">
      <c r="B92" s="251">
        <f t="shared" si="16"/>
        <v>12</v>
      </c>
      <c r="C92" s="252" t="s">
        <v>14</v>
      </c>
      <c r="N92" s="253"/>
      <c r="O92" s="261"/>
      <c r="P92" s="254">
        <v>344</v>
      </c>
    </row>
    <row r="93" spans="2:16" ht="12.75" hidden="1">
      <c r="B93" s="251">
        <f t="shared" si="16"/>
        <v>13</v>
      </c>
      <c r="C93" s="252" t="s">
        <v>41</v>
      </c>
      <c r="N93" s="7"/>
      <c r="O93" s="7"/>
      <c r="P93" s="7"/>
    </row>
    <row r="94" spans="2:16" ht="12.75" hidden="1">
      <c r="B94" s="251">
        <f t="shared" si="16"/>
        <v>14</v>
      </c>
      <c r="C94" s="252" t="s">
        <v>34</v>
      </c>
      <c r="N94" s="249">
        <f>IF(CommaFreeCodeID/24-INT(CommaFreeCodeID/24)&lt;=0.5,N81,RIGHT(N81,1)&amp;MID(N81,2,1)&amp;LEFT(N81,1))</f>
        <v>121</v>
      </c>
      <c r="O94" s="259" t="str">
        <f aca="true" t="shared" si="17" ref="O94:O99">IF(CommaFreeCodeID/48-INT(CommaFreeCodeID/48)&lt;=0.5,O81,RIGHT(O81,1)&amp;MID(O81,2,1)&amp;LEFT(O81,1))</f>
        <v>131</v>
      </c>
      <c r="P94" s="250">
        <f>IF(CommaFreeCodeID&lt;=96,P81,RIGHT(P81,1)&amp;MID(P81,2,1)&amp;LEFT(P81,1))</f>
        <v>141</v>
      </c>
    </row>
    <row r="95" spans="2:16" ht="12.75" hidden="1">
      <c r="B95" s="251">
        <f t="shared" si="16"/>
        <v>15</v>
      </c>
      <c r="C95" s="252" t="s">
        <v>23</v>
      </c>
      <c r="N95" s="251">
        <f>IF(CommaFreeCodeID/24-INT(CommaFreeCodeID/24)&lt;=0.5,N82,RIGHT(N82,1)&amp;MID(N82,2,1)&amp;LEFT(N82,1))</f>
        <v>122</v>
      </c>
      <c r="O95" s="260" t="str">
        <f t="shared" si="17"/>
        <v>231</v>
      </c>
      <c r="P95" s="252">
        <f aca="true" t="shared" si="18" ref="P95:P105">IF(CommaFreeCodeID&lt;=96,P82,RIGHT(P82,1)&amp;MID(P82,2,1)&amp;LEFT(P82,1))</f>
        <v>142</v>
      </c>
    </row>
    <row r="96" spans="2:16" ht="12.75" hidden="1">
      <c r="B96" s="251">
        <f t="shared" si="16"/>
        <v>16</v>
      </c>
      <c r="C96" s="252" t="s">
        <v>26</v>
      </c>
      <c r="N96" s="251"/>
      <c r="O96" s="260" t="str">
        <f t="shared" si="17"/>
        <v>331</v>
      </c>
      <c r="P96" s="252">
        <f t="shared" si="18"/>
        <v>143</v>
      </c>
    </row>
    <row r="97" spans="2:16" ht="12.75" hidden="1">
      <c r="B97" s="251">
        <f t="shared" si="16"/>
        <v>17</v>
      </c>
      <c r="C97" s="252" t="s">
        <v>18</v>
      </c>
      <c r="N97" s="251"/>
      <c r="O97" s="260" t="str">
        <f t="shared" si="17"/>
        <v>132</v>
      </c>
      <c r="P97" s="252">
        <f t="shared" si="18"/>
        <v>144</v>
      </c>
    </row>
    <row r="98" spans="2:16" ht="12.75" hidden="1">
      <c r="B98" s="251">
        <f t="shared" si="16"/>
        <v>18</v>
      </c>
      <c r="C98" s="252" t="s">
        <v>67</v>
      </c>
      <c r="N98" s="251"/>
      <c r="O98" s="260" t="str">
        <f t="shared" si="17"/>
        <v>232</v>
      </c>
      <c r="P98" s="252">
        <f t="shared" si="18"/>
        <v>241</v>
      </c>
    </row>
    <row r="99" spans="2:16" ht="12.75" hidden="1">
      <c r="B99" s="251">
        <f t="shared" si="16"/>
        <v>19</v>
      </c>
      <c r="C99" s="252" t="s">
        <v>75</v>
      </c>
      <c r="N99" s="251"/>
      <c r="O99" s="260" t="str">
        <f t="shared" si="17"/>
        <v>332</v>
      </c>
      <c r="P99" s="252">
        <f t="shared" si="18"/>
        <v>242</v>
      </c>
    </row>
    <row r="100" spans="2:16" ht="12.75" hidden="1">
      <c r="B100" s="253">
        <f t="shared" si="16"/>
        <v>20</v>
      </c>
      <c r="C100" s="254" t="s">
        <v>71</v>
      </c>
      <c r="N100" s="251"/>
      <c r="O100" s="260"/>
      <c r="P100" s="252">
        <f t="shared" si="18"/>
        <v>243</v>
      </c>
    </row>
    <row r="101" spans="14:16" ht="12.75" hidden="1">
      <c r="N101" s="251"/>
      <c r="O101" s="260"/>
      <c r="P101" s="252">
        <f t="shared" si="18"/>
        <v>244</v>
      </c>
    </row>
    <row r="102" spans="14:16" ht="12.75" hidden="1">
      <c r="N102" s="251"/>
      <c r="O102" s="260"/>
      <c r="P102" s="252">
        <f t="shared" si="18"/>
        <v>341</v>
      </c>
    </row>
    <row r="103" spans="14:21" ht="12.75" hidden="1">
      <c r="N103" s="251"/>
      <c r="O103" s="260"/>
      <c r="P103" s="252">
        <f t="shared" si="18"/>
        <v>342</v>
      </c>
      <c r="R103" s="265" t="s">
        <v>147</v>
      </c>
      <c r="S103" s="266" t="s">
        <v>148</v>
      </c>
      <c r="T103" s="266" t="s">
        <v>149</v>
      </c>
      <c r="U103" s="256"/>
    </row>
    <row r="104" spans="14:21" ht="12.75" hidden="1">
      <c r="N104" s="251"/>
      <c r="O104" s="260"/>
      <c r="P104" s="252">
        <f t="shared" si="18"/>
        <v>343</v>
      </c>
      <c r="R104" s="267">
        <f>24*((CommaFreeCodeID-1)/24-INT((CommaFreeCodeID-1)/24))+1</f>
        <v>5.000000000000002</v>
      </c>
      <c r="S104" s="268">
        <f>6*((CommaFreeCodeID-1)/6-INT((CommaFreeCodeID-1)/6))+1</f>
        <v>5.000000000000002</v>
      </c>
      <c r="T104" s="268">
        <f>IF(ISODD(CommaFreeCodeID),1,2)</f>
        <v>1</v>
      </c>
      <c r="U104" s="269"/>
    </row>
    <row r="105" spans="14:21" ht="12.75" hidden="1">
      <c r="N105" s="253"/>
      <c r="O105" s="261"/>
      <c r="P105" s="254">
        <f t="shared" si="18"/>
        <v>344</v>
      </c>
      <c r="R105" s="251" t="s">
        <v>139</v>
      </c>
      <c r="S105" s="260" t="str">
        <f>SUBSTITUTE(R105,R108,"")</f>
        <v>CGU</v>
      </c>
      <c r="T105" s="260" t="str">
        <f>SUBSTITUTE(S105,S108,"")</f>
        <v>CG</v>
      </c>
      <c r="U105" s="252" t="str">
        <f>SUBSTITUTE(T105,T108,"")</f>
        <v>G</v>
      </c>
    </row>
    <row r="106" spans="14:21" ht="12.75" hidden="1">
      <c r="N106" s="7"/>
      <c r="O106" s="7"/>
      <c r="P106" s="7"/>
      <c r="R106" s="270"/>
      <c r="S106" s="271"/>
      <c r="T106" s="271"/>
      <c r="U106" s="269"/>
    </row>
    <row r="107" spans="14:21" ht="12.75" hidden="1">
      <c r="N107" s="249" t="str">
        <f aca="true" t="shared" si="19" ref="N107:P118">SUBSTITUTE(SUBSTITUTE(SUBSTITUTE(SUBSTITUTE(N94,1,$R$108),2,$S$108),3,$T$108),4,$U$108)</f>
        <v>AUA</v>
      </c>
      <c r="O107" s="259" t="str">
        <f t="shared" si="19"/>
        <v>ACA</v>
      </c>
      <c r="P107" s="250" t="str">
        <f t="shared" si="19"/>
        <v>AGA</v>
      </c>
      <c r="R107" s="267">
        <v>1</v>
      </c>
      <c r="S107" s="268">
        <v>2</v>
      </c>
      <c r="T107" s="268">
        <v>3</v>
      </c>
      <c r="U107" s="272">
        <v>4</v>
      </c>
    </row>
    <row r="108" spans="14:21" ht="12.75" hidden="1">
      <c r="N108" s="251" t="str">
        <f t="shared" si="19"/>
        <v>AUU</v>
      </c>
      <c r="O108" s="260" t="str">
        <f t="shared" si="19"/>
        <v>UCA</v>
      </c>
      <c r="P108" s="252" t="str">
        <f t="shared" si="19"/>
        <v>AGU</v>
      </c>
      <c r="R108" s="273" t="str">
        <f>MID(R105,INT((Mod24-1)/6)+1,1)</f>
        <v>A</v>
      </c>
      <c r="S108" s="274" t="str">
        <f>MID(S105,INT((Mod6-1)/2)+1,1)</f>
        <v>U</v>
      </c>
      <c r="T108" s="274" t="str">
        <f>MID(T105,Mod2,1)</f>
        <v>C</v>
      </c>
      <c r="U108" s="275" t="str">
        <f>U105</f>
        <v>G</v>
      </c>
    </row>
    <row r="109" spans="14:16" ht="12.75" hidden="1">
      <c r="N109" s="251">
        <f t="shared" si="19"/>
      </c>
      <c r="O109" s="260" t="str">
        <f t="shared" si="19"/>
        <v>CCA</v>
      </c>
      <c r="P109" s="252" t="str">
        <f t="shared" si="19"/>
        <v>AGC</v>
      </c>
    </row>
    <row r="110" spans="14:16" ht="12.75" hidden="1">
      <c r="N110" s="251">
        <f t="shared" si="19"/>
      </c>
      <c r="O110" s="260" t="str">
        <f t="shared" si="19"/>
        <v>ACU</v>
      </c>
      <c r="P110" s="252" t="str">
        <f t="shared" si="19"/>
        <v>AGG</v>
      </c>
    </row>
    <row r="111" spans="14:16" ht="12.75" hidden="1">
      <c r="N111" s="251">
        <f t="shared" si="19"/>
      </c>
      <c r="O111" s="260" t="str">
        <f t="shared" si="19"/>
        <v>UCU</v>
      </c>
      <c r="P111" s="252" t="str">
        <f t="shared" si="19"/>
        <v>UGA</v>
      </c>
    </row>
    <row r="112" spans="14:16" ht="12.75" hidden="1">
      <c r="N112" s="251">
        <f t="shared" si="19"/>
      </c>
      <c r="O112" s="260" t="str">
        <f t="shared" si="19"/>
        <v>CCU</v>
      </c>
      <c r="P112" s="252" t="str">
        <f t="shared" si="19"/>
        <v>UGU</v>
      </c>
    </row>
    <row r="113" spans="14:16" ht="12.75" hidden="1">
      <c r="N113" s="251">
        <f t="shared" si="19"/>
      </c>
      <c r="O113" s="260">
        <f t="shared" si="19"/>
      </c>
      <c r="P113" s="252" t="str">
        <f t="shared" si="19"/>
        <v>UGC</v>
      </c>
    </row>
    <row r="114" spans="14:16" ht="12.75" hidden="1">
      <c r="N114" s="251">
        <f t="shared" si="19"/>
      </c>
      <c r="O114" s="260">
        <f t="shared" si="19"/>
      </c>
      <c r="P114" s="252" t="str">
        <f t="shared" si="19"/>
        <v>UGG</v>
      </c>
    </row>
    <row r="115" spans="14:16" ht="12.75" hidden="1">
      <c r="N115" s="251">
        <f t="shared" si="19"/>
      </c>
      <c r="O115" s="260">
        <f t="shared" si="19"/>
      </c>
      <c r="P115" s="252" t="str">
        <f t="shared" si="19"/>
        <v>CGA</v>
      </c>
    </row>
    <row r="116" spans="14:16" ht="12.75" hidden="1">
      <c r="N116" s="251">
        <f t="shared" si="19"/>
      </c>
      <c r="O116" s="260">
        <f t="shared" si="19"/>
      </c>
      <c r="P116" s="252" t="str">
        <f t="shared" si="19"/>
        <v>CGU</v>
      </c>
    </row>
    <row r="117" spans="14:16" ht="12.75" hidden="1">
      <c r="N117" s="251">
        <f t="shared" si="19"/>
      </c>
      <c r="O117" s="260">
        <f t="shared" si="19"/>
      </c>
      <c r="P117" s="252" t="str">
        <f t="shared" si="19"/>
        <v>CGC</v>
      </c>
    </row>
    <row r="118" spans="14:16" ht="12.75" hidden="1">
      <c r="N118" s="253">
        <f t="shared" si="19"/>
      </c>
      <c r="O118" s="261">
        <f t="shared" si="19"/>
      </c>
      <c r="P118" s="254" t="str">
        <f t="shared" si="19"/>
        <v>CGG</v>
      </c>
    </row>
    <row r="119" ht="12.75" hidden="1"/>
    <row r="120" ht="12.75" hidden="1">
      <c r="N120" s="262" t="str">
        <f>N107</f>
        <v>AUA</v>
      </c>
    </row>
    <row r="121" ht="12.75" hidden="1">
      <c r="N121" s="263" t="str">
        <f>N108</f>
        <v>AUU</v>
      </c>
    </row>
    <row r="122" ht="12.75" hidden="1">
      <c r="N122" s="263" t="str">
        <f aca="true" t="shared" si="20" ref="N122:N127">O107</f>
        <v>ACA</v>
      </c>
    </row>
    <row r="123" ht="12.75" hidden="1">
      <c r="N123" s="263" t="str">
        <f t="shared" si="20"/>
        <v>UCA</v>
      </c>
    </row>
    <row r="124" ht="12.75" hidden="1">
      <c r="N124" s="263" t="str">
        <f t="shared" si="20"/>
        <v>CCA</v>
      </c>
    </row>
    <row r="125" ht="12.75" hidden="1">
      <c r="N125" s="263" t="str">
        <f t="shared" si="20"/>
        <v>ACU</v>
      </c>
    </row>
    <row r="126" ht="12.75" hidden="1">
      <c r="N126" s="263" t="str">
        <f t="shared" si="20"/>
        <v>UCU</v>
      </c>
    </row>
    <row r="127" ht="12.75" hidden="1">
      <c r="N127" s="263" t="str">
        <f t="shared" si="20"/>
        <v>CCU</v>
      </c>
    </row>
    <row r="128" ht="12.75" hidden="1">
      <c r="N128" s="263" t="str">
        <f>P107</f>
        <v>AGA</v>
      </c>
    </row>
    <row r="129" ht="12.75" hidden="1">
      <c r="N129" s="263" t="str">
        <f aca="true" t="shared" si="21" ref="N129:N139">P108</f>
        <v>AGU</v>
      </c>
    </row>
    <row r="130" ht="12.75" hidden="1">
      <c r="N130" s="263" t="str">
        <f t="shared" si="21"/>
        <v>AGC</v>
      </c>
    </row>
    <row r="131" ht="12.75" hidden="1">
      <c r="N131" s="263" t="str">
        <f t="shared" si="21"/>
        <v>AGG</v>
      </c>
    </row>
    <row r="132" ht="12.75" hidden="1">
      <c r="N132" s="263" t="str">
        <f t="shared" si="21"/>
        <v>UGA</v>
      </c>
    </row>
    <row r="133" ht="12.75" hidden="1">
      <c r="N133" s="263" t="str">
        <f t="shared" si="21"/>
        <v>UGU</v>
      </c>
    </row>
    <row r="134" ht="12.75" hidden="1">
      <c r="N134" s="263" t="str">
        <f t="shared" si="21"/>
        <v>UGC</v>
      </c>
    </row>
    <row r="135" ht="12.75" hidden="1">
      <c r="N135" s="263" t="str">
        <f t="shared" si="21"/>
        <v>UGG</v>
      </c>
    </row>
    <row r="136" ht="12.75" hidden="1">
      <c r="N136" s="263" t="str">
        <f t="shared" si="21"/>
        <v>CGA</v>
      </c>
    </row>
    <row r="137" ht="12.75" hidden="1">
      <c r="N137" s="263" t="str">
        <f t="shared" si="21"/>
        <v>CGU</v>
      </c>
    </row>
    <row r="138" ht="12.75" hidden="1">
      <c r="N138" s="263" t="str">
        <f t="shared" si="21"/>
        <v>CGC</v>
      </c>
    </row>
    <row r="139" ht="12.75" hidden="1">
      <c r="N139" s="264" t="str">
        <f t="shared" si="21"/>
        <v>CGG</v>
      </c>
    </row>
  </sheetData>
  <mergeCells count="5">
    <mergeCell ref="T13:U13"/>
    <mergeCell ref="C13:D13"/>
    <mergeCell ref="F13:H13"/>
    <mergeCell ref="J13:L13"/>
    <mergeCell ref="N13:P13"/>
  </mergeCells>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A20"/>
  <sheetViews>
    <sheetView workbookViewId="0" topLeftCell="A1">
      <selection activeCell="A42" sqref="A42"/>
    </sheetView>
  </sheetViews>
  <sheetFormatPr defaultColWidth="11.00390625" defaultRowHeight="12.75"/>
  <cols>
    <col min="1" max="1" width="69.75390625" style="0" customWidth="1"/>
  </cols>
  <sheetData>
    <row r="1" ht="13.5">
      <c r="A1" s="297" t="s">
        <v>153</v>
      </c>
    </row>
    <row r="2" ht="39">
      <c r="A2" s="298" t="s">
        <v>154</v>
      </c>
    </row>
    <row r="3" ht="25.5">
      <c r="A3" s="299" t="s">
        <v>155</v>
      </c>
    </row>
    <row r="4" ht="39">
      <c r="A4" s="299" t="s">
        <v>156</v>
      </c>
    </row>
    <row r="5" ht="13.5">
      <c r="A5" s="299" t="s">
        <v>157</v>
      </c>
    </row>
    <row r="6" ht="13.5">
      <c r="A6" s="300" t="s">
        <v>4</v>
      </c>
    </row>
    <row r="7" ht="13.5">
      <c r="A7" s="300" t="s">
        <v>158</v>
      </c>
    </row>
    <row r="8" ht="13.5">
      <c r="A8" s="299" t="s">
        <v>159</v>
      </c>
    </row>
    <row r="9" ht="25.5">
      <c r="A9" s="299" t="s">
        <v>160</v>
      </c>
    </row>
    <row r="10" ht="13.5">
      <c r="A10" s="299"/>
    </row>
    <row r="11" ht="64.5">
      <c r="A11" s="301" t="s">
        <v>0</v>
      </c>
    </row>
    <row r="12" ht="13.5">
      <c r="A12" s="302"/>
    </row>
    <row r="13" ht="13.5">
      <c r="A13" s="302"/>
    </row>
    <row r="14" ht="13.5">
      <c r="A14" s="303" t="s">
        <v>1</v>
      </c>
    </row>
    <row r="15" ht="13.5">
      <c r="A15" s="298" t="s">
        <v>5</v>
      </c>
    </row>
    <row r="16" ht="13.5">
      <c r="A16" s="298" t="s">
        <v>6</v>
      </c>
    </row>
    <row r="17" ht="13.5">
      <c r="A17" s="298" t="s">
        <v>7</v>
      </c>
    </row>
    <row r="18" ht="13.5">
      <c r="A18" s="298" t="s">
        <v>2</v>
      </c>
    </row>
    <row r="19" ht="25.5">
      <c r="A19" s="304" t="s">
        <v>8</v>
      </c>
    </row>
    <row r="20" ht="13.5">
      <c r="A20" s="305" t="s">
        <v>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 Weisstein</dc:creator>
  <cp:keywords/>
  <dc:description/>
  <cp:lastModifiedBy>Anton Weisstein</cp:lastModifiedBy>
  <dcterms:created xsi:type="dcterms:W3CDTF">2005-04-14T20:20:19Z</dcterms:created>
  <dcterms:modified xsi:type="dcterms:W3CDTF">2005-07-03T03:42:34Z</dcterms:modified>
  <cp:category/>
  <cp:version/>
  <cp:contentType/>
  <cp:contentStatus/>
</cp:coreProperties>
</file>